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aten\Wissen\Papers_Talks_Posters\Margaritifera SWE revisited\HESS Disc 1st 7Jun19\"/>
    </mc:Choice>
  </mc:AlternateContent>
  <bookViews>
    <workbookView xWindow="0" yWindow="0" windowWidth="19275" windowHeight="95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O98" i="1" l="1"/>
  <c r="M98" i="1"/>
  <c r="B98" i="1"/>
  <c r="F98" i="1"/>
  <c r="G98" i="1"/>
  <c r="BJ82" i="1" l="1"/>
  <c r="AR3" i="1" l="1"/>
  <c r="BK91" i="1" l="1"/>
  <c r="AG72" i="1" l="1"/>
  <c r="BP3" i="1"/>
  <c r="M97" i="1" l="1"/>
  <c r="M96" i="1"/>
  <c r="M95" i="1"/>
  <c r="M94" i="1"/>
  <c r="BL82" i="1"/>
  <c r="O97" i="1"/>
  <c r="O95" i="1"/>
  <c r="G97" i="1"/>
  <c r="G96" i="1"/>
  <c r="B97" i="1"/>
  <c r="B96" i="1"/>
  <c r="O96" i="1"/>
  <c r="O94" i="1"/>
  <c r="G95" i="1"/>
  <c r="G94" i="1"/>
  <c r="B95" i="1"/>
  <c r="B94" i="1"/>
  <c r="BD3" i="1"/>
  <c r="BM9" i="1" l="1"/>
  <c r="BM8" i="1"/>
  <c r="BM7" i="1"/>
  <c r="BM6" i="1"/>
  <c r="BM5" i="1"/>
  <c r="BL9" i="1"/>
  <c r="BN9" i="1" s="1"/>
  <c r="BL8" i="1"/>
  <c r="BN8" i="1" s="1"/>
  <c r="BL7" i="1"/>
  <c r="BN7" i="1" s="1"/>
  <c r="BL6" i="1"/>
  <c r="BN6" i="1" s="1"/>
  <c r="BL5" i="1"/>
  <c r="BN5" i="1" s="1"/>
  <c r="BK9" i="1"/>
  <c r="BK8" i="1"/>
  <c r="BK7" i="1"/>
  <c r="BK6" i="1"/>
  <c r="BK5" i="1"/>
  <c r="BJ9" i="1"/>
  <c r="BJ8" i="1"/>
  <c r="BJ7" i="1"/>
  <c r="BJ6" i="1"/>
  <c r="BJ5" i="1"/>
  <c r="BD9" i="1"/>
  <c r="BD8" i="1"/>
  <c r="BD6" i="1"/>
  <c r="BD5" i="1"/>
  <c r="BD4" i="1"/>
  <c r="BM45" i="1"/>
  <c r="BM44" i="1"/>
  <c r="BM43" i="1"/>
  <c r="BM42" i="1"/>
  <c r="BM41" i="1"/>
  <c r="BG46" i="1"/>
  <c r="BG45" i="1"/>
  <c r="BG44" i="1"/>
  <c r="BG43" i="1"/>
  <c r="BG42" i="1"/>
  <c r="BG41" i="1"/>
  <c r="BG40" i="1"/>
  <c r="BG39" i="1"/>
  <c r="BL45" i="1"/>
  <c r="BL44" i="1"/>
  <c r="BL43" i="1"/>
  <c r="BL42" i="1"/>
  <c r="BL41" i="1"/>
  <c r="BF46" i="1"/>
  <c r="BH46" i="1" s="1"/>
  <c r="BF45" i="1"/>
  <c r="BH45" i="1" s="1"/>
  <c r="BF44" i="1"/>
  <c r="BH44" i="1" s="1"/>
  <c r="BF43" i="1"/>
  <c r="BF42" i="1"/>
  <c r="BF41" i="1"/>
  <c r="BF40" i="1"/>
  <c r="BF39" i="1"/>
  <c r="BH39" i="1" s="1"/>
  <c r="BK45" i="1"/>
  <c r="BK44" i="1"/>
  <c r="BK43" i="1"/>
  <c r="BK42" i="1"/>
  <c r="BK41" i="1"/>
  <c r="BK51" i="1" s="1"/>
  <c r="BE46" i="1"/>
  <c r="BE45" i="1"/>
  <c r="BE44" i="1"/>
  <c r="BE43" i="1"/>
  <c r="BE42" i="1"/>
  <c r="BE41" i="1"/>
  <c r="BE40" i="1"/>
  <c r="BE39" i="1"/>
  <c r="BH43" i="1"/>
  <c r="BJ45" i="1"/>
  <c r="BJ44" i="1"/>
  <c r="BJ43" i="1"/>
  <c r="BJ42" i="1"/>
  <c r="BJ41" i="1"/>
  <c r="BB43" i="1"/>
  <c r="BH42" i="1"/>
  <c r="BH40" i="1"/>
  <c r="BB44" i="1"/>
  <c r="BB40" i="1"/>
  <c r="BA43" i="1"/>
  <c r="AZ43" i="1"/>
  <c r="AY43" i="1"/>
  <c r="AU43" i="1"/>
  <c r="AT43" i="1"/>
  <c r="AV43" i="1" s="1"/>
  <c r="AS43" i="1"/>
  <c r="AX43" i="1"/>
  <c r="AR43" i="1"/>
  <c r="BD46" i="1"/>
  <c r="BD45" i="1"/>
  <c r="BD44" i="1"/>
  <c r="BD43" i="1"/>
  <c r="BD42" i="1"/>
  <c r="BD41" i="1"/>
  <c r="BD50" i="1" s="1"/>
  <c r="BD40" i="1"/>
  <c r="BD39" i="1"/>
  <c r="AU46" i="1"/>
  <c r="AU45" i="1"/>
  <c r="AU44" i="1"/>
  <c r="AU42" i="1"/>
  <c r="AU41" i="1"/>
  <c r="AU40" i="1"/>
  <c r="AU39" i="1"/>
  <c r="AT46" i="1"/>
  <c r="AV46" i="1" s="1"/>
  <c r="AT45" i="1"/>
  <c r="AV45" i="1" s="1"/>
  <c r="AT44" i="1"/>
  <c r="AV44" i="1" s="1"/>
  <c r="AT42" i="1"/>
  <c r="AV42" i="1" s="1"/>
  <c r="AT41" i="1"/>
  <c r="AV41" i="1" s="1"/>
  <c r="AT40" i="1"/>
  <c r="AV40" i="1" s="1"/>
  <c r="AT39" i="1"/>
  <c r="AS46" i="1"/>
  <c r="AS45" i="1"/>
  <c r="AS44" i="1"/>
  <c r="AS42" i="1"/>
  <c r="AS41" i="1"/>
  <c r="AS40" i="1"/>
  <c r="AS39" i="1"/>
  <c r="AR46" i="1"/>
  <c r="AR45" i="1"/>
  <c r="AR44" i="1"/>
  <c r="AR42" i="1"/>
  <c r="AR41" i="1"/>
  <c r="AR40" i="1"/>
  <c r="AR39" i="1"/>
  <c r="AY46" i="1"/>
  <c r="AY45" i="1"/>
  <c r="AY44" i="1"/>
  <c r="AY51" i="1" s="1"/>
  <c r="AY42" i="1"/>
  <c r="AY41" i="1"/>
  <c r="AY40" i="1"/>
  <c r="AY39" i="1"/>
  <c r="AZ46" i="1"/>
  <c r="AZ45" i="1"/>
  <c r="AZ44" i="1"/>
  <c r="AZ42" i="1"/>
  <c r="AZ41" i="1"/>
  <c r="AZ40" i="1"/>
  <c r="AZ39" i="1"/>
  <c r="BB39" i="1" s="1"/>
  <c r="BA46" i="1"/>
  <c r="BB46" i="1" s="1"/>
  <c r="BA45" i="1"/>
  <c r="BA44" i="1"/>
  <c r="BA42" i="1"/>
  <c r="BA41" i="1"/>
  <c r="BA40" i="1"/>
  <c r="BA39" i="1"/>
  <c r="AX46" i="1"/>
  <c r="AX45" i="1"/>
  <c r="AX44" i="1"/>
  <c r="AX42" i="1"/>
  <c r="AX51" i="1" s="1"/>
  <c r="AX41" i="1"/>
  <c r="AX40" i="1"/>
  <c r="AX39" i="1"/>
  <c r="BJ51" i="1"/>
  <c r="BD15" i="1"/>
  <c r="BD14" i="1"/>
  <c r="BP10" i="1"/>
  <c r="BP9" i="1"/>
  <c r="BP8" i="1"/>
  <c r="BP6" i="1"/>
  <c r="BP5" i="1"/>
  <c r="BP4" i="1"/>
  <c r="BM66" i="1"/>
  <c r="BM65" i="1"/>
  <c r="BM64" i="1"/>
  <c r="BM63" i="1"/>
  <c r="BM62" i="1"/>
  <c r="BL66" i="1"/>
  <c r="BN66" i="1" s="1"/>
  <c r="BL65" i="1"/>
  <c r="BN65" i="1" s="1"/>
  <c r="BL64" i="1"/>
  <c r="BN64" i="1" s="1"/>
  <c r="BL63" i="1"/>
  <c r="BN63" i="1" s="1"/>
  <c r="BL62" i="1"/>
  <c r="BN62" i="1" s="1"/>
  <c r="BK66" i="1"/>
  <c r="BK65" i="1"/>
  <c r="BK64" i="1"/>
  <c r="BK63" i="1"/>
  <c r="BK62" i="1"/>
  <c r="BJ66" i="1"/>
  <c r="BJ65" i="1"/>
  <c r="BJ64" i="1"/>
  <c r="BJ63" i="1"/>
  <c r="BJ62" i="1"/>
  <c r="BD60" i="1"/>
  <c r="BJ14" i="1"/>
  <c r="BJ15" i="1"/>
  <c r="BH41" i="1"/>
  <c r="AS50" i="1"/>
  <c r="BK50" i="1"/>
  <c r="BM86" i="1"/>
  <c r="BN86" i="1" s="1"/>
  <c r="BM85" i="1"/>
  <c r="BN85" i="1" s="1"/>
  <c r="BM84" i="1"/>
  <c r="BM83" i="1"/>
  <c r="BM82" i="1"/>
  <c r="BN82" i="1" s="1"/>
  <c r="BG87" i="1"/>
  <c r="BG86" i="1"/>
  <c r="BG85" i="1"/>
  <c r="BH85" i="1" s="1"/>
  <c r="BG83" i="1"/>
  <c r="BL86" i="1"/>
  <c r="BL85" i="1"/>
  <c r="BL84" i="1"/>
  <c r="BL83" i="1"/>
  <c r="BF87" i="1"/>
  <c r="BF86" i="1"/>
  <c r="BH86" i="1" s="1"/>
  <c r="BF85" i="1"/>
  <c r="BF83" i="1"/>
  <c r="BK86" i="1"/>
  <c r="BK85" i="1"/>
  <c r="BK84" i="1"/>
  <c r="BK83" i="1"/>
  <c r="BK82" i="1"/>
  <c r="BK96" i="1" s="1"/>
  <c r="BE87" i="1"/>
  <c r="BE86" i="1"/>
  <c r="BE85" i="1"/>
  <c r="BE83" i="1"/>
  <c r="BE82" i="1"/>
  <c r="BN83" i="1"/>
  <c r="BJ86" i="1"/>
  <c r="BJ85" i="1"/>
  <c r="BJ91" i="1" s="1"/>
  <c r="BJ84" i="1"/>
  <c r="BJ83" i="1"/>
  <c r="BD87" i="1"/>
  <c r="BD86" i="1"/>
  <c r="BD85" i="1"/>
  <c r="BD83" i="1"/>
  <c r="J56" i="1"/>
  <c r="J31" i="1"/>
  <c r="BF82" i="1" s="1"/>
  <c r="J23" i="1"/>
  <c r="J22" i="1"/>
  <c r="J16" i="1"/>
  <c r="BF81" i="1" s="1"/>
  <c r="J11" i="1"/>
  <c r="BD80" i="1" s="1"/>
  <c r="J8" i="1"/>
  <c r="J7" i="1"/>
  <c r="BJ27" i="1"/>
  <c r="BJ26" i="1"/>
  <c r="BJ25" i="1"/>
  <c r="BJ24" i="1"/>
  <c r="BJ23" i="1"/>
  <c r="BM27" i="1"/>
  <c r="BL27" i="1"/>
  <c r="BN27" i="1" s="1"/>
  <c r="BK27" i="1"/>
  <c r="BM26" i="1"/>
  <c r="BL26" i="1"/>
  <c r="BK26" i="1"/>
  <c r="BM25" i="1"/>
  <c r="BL25" i="1"/>
  <c r="BK25" i="1"/>
  <c r="BM24" i="1"/>
  <c r="BL24" i="1"/>
  <c r="BK24" i="1"/>
  <c r="BM23" i="1"/>
  <c r="BL23" i="1"/>
  <c r="BK23" i="1"/>
  <c r="BG28" i="1"/>
  <c r="BF28" i="1"/>
  <c r="BH28" i="1" s="1"/>
  <c r="BE28" i="1"/>
  <c r="BD28" i="1"/>
  <c r="BG27" i="1"/>
  <c r="BF27" i="1"/>
  <c r="BE27" i="1"/>
  <c r="BD27" i="1"/>
  <c r="BG26" i="1"/>
  <c r="BF26" i="1"/>
  <c r="BH26" i="1" s="1"/>
  <c r="BE26" i="1"/>
  <c r="BD26" i="1"/>
  <c r="BG24" i="1"/>
  <c r="BF24" i="1"/>
  <c r="BH24" i="1" s="1"/>
  <c r="BE24" i="1"/>
  <c r="BD24" i="1"/>
  <c r="BG23" i="1"/>
  <c r="BF23" i="1"/>
  <c r="BH23" i="1" s="1"/>
  <c r="BE23" i="1"/>
  <c r="BD23" i="1"/>
  <c r="BG22" i="1"/>
  <c r="BF22" i="1"/>
  <c r="BE22" i="1"/>
  <c r="BD22" i="1"/>
  <c r="BG21" i="1"/>
  <c r="BF21" i="1"/>
  <c r="BH21" i="1" s="1"/>
  <c r="BE21" i="1"/>
  <c r="BD21" i="1"/>
  <c r="AY28" i="1"/>
  <c r="AY27" i="1"/>
  <c r="AY26" i="1"/>
  <c r="AY24" i="1"/>
  <c r="AY23" i="1"/>
  <c r="AY33" i="1" s="1"/>
  <c r="AY22" i="1"/>
  <c r="AY21" i="1"/>
  <c r="AZ28" i="1"/>
  <c r="BB28" i="1" s="1"/>
  <c r="AZ27" i="1"/>
  <c r="BB27" i="1" s="1"/>
  <c r="AZ26" i="1"/>
  <c r="BB26" i="1" s="1"/>
  <c r="AZ24" i="1"/>
  <c r="BB24" i="1" s="1"/>
  <c r="AZ23" i="1"/>
  <c r="BB23" i="1" s="1"/>
  <c r="AZ22" i="1"/>
  <c r="AZ21" i="1"/>
  <c r="BA28" i="1"/>
  <c r="BA27" i="1"/>
  <c r="BA26" i="1"/>
  <c r="BA24" i="1"/>
  <c r="BA23" i="1"/>
  <c r="BA22" i="1"/>
  <c r="BA21" i="1"/>
  <c r="AR28" i="1"/>
  <c r="AR27" i="1"/>
  <c r="AR26" i="1"/>
  <c r="AR24" i="1"/>
  <c r="AR23" i="1"/>
  <c r="AR22" i="1"/>
  <c r="AR21" i="1"/>
  <c r="AX28" i="1"/>
  <c r="AX27" i="1"/>
  <c r="AX26" i="1"/>
  <c r="AX24" i="1"/>
  <c r="AX23" i="1"/>
  <c r="AX22" i="1"/>
  <c r="AX21" i="1"/>
  <c r="AU28" i="1"/>
  <c r="AU27" i="1"/>
  <c r="AU26" i="1"/>
  <c r="AU24" i="1"/>
  <c r="AU23" i="1"/>
  <c r="AU22" i="1"/>
  <c r="AU21" i="1"/>
  <c r="AT28" i="1"/>
  <c r="AV28" i="1" s="1"/>
  <c r="AT27" i="1"/>
  <c r="AV27" i="1" s="1"/>
  <c r="AT26" i="1"/>
  <c r="AT24" i="1"/>
  <c r="AT23" i="1"/>
  <c r="AT22" i="1"/>
  <c r="AT21" i="1"/>
  <c r="AS28" i="1"/>
  <c r="AS27" i="1"/>
  <c r="AS26" i="1"/>
  <c r="AS24" i="1"/>
  <c r="AS23" i="1"/>
  <c r="AS33" i="1" s="1"/>
  <c r="AS22" i="1"/>
  <c r="AS21" i="1"/>
  <c r="AJ81" i="1"/>
  <c r="AK81" i="1"/>
  <c r="AU137" i="1"/>
  <c r="AU138" i="1"/>
  <c r="AU139" i="1" s="1"/>
  <c r="AU140" i="1" s="1"/>
  <c r="AU141" i="1" s="1"/>
  <c r="AU142" i="1" s="1"/>
  <c r="AU143" i="1" s="1"/>
  <c r="AU144" i="1" s="1"/>
  <c r="AU145" i="1" s="1"/>
  <c r="AH72" i="1"/>
  <c r="AN81" i="1"/>
  <c r="AM81" i="1"/>
  <c r="AL81" i="1"/>
  <c r="AI81" i="1"/>
  <c r="AH81" i="1"/>
  <c r="AG81" i="1"/>
  <c r="AQ138" i="1"/>
  <c r="AQ139" i="1" s="1"/>
  <c r="AQ140" i="1" s="1"/>
  <c r="AM138" i="1"/>
  <c r="AM139" i="1" s="1"/>
  <c r="AM140" i="1" s="1"/>
  <c r="AE138" i="1"/>
  <c r="AE139" i="1" s="1"/>
  <c r="AE140" i="1" s="1"/>
  <c r="AE141" i="1" s="1"/>
  <c r="AM155" i="1"/>
  <c r="AM156" i="1" s="1"/>
  <c r="AM157" i="1" s="1"/>
  <c r="AM158" i="1" s="1"/>
  <c r="AM159" i="1" s="1"/>
  <c r="AM160" i="1" s="1"/>
  <c r="AM161" i="1" s="1"/>
  <c r="AM162" i="1" s="1"/>
  <c r="AI155" i="1"/>
  <c r="AI156" i="1" s="1"/>
  <c r="AI157" i="1" s="1"/>
  <c r="AI158" i="1" s="1"/>
  <c r="AE155" i="1"/>
  <c r="AE156" i="1" s="1"/>
  <c r="AE157" i="1" s="1"/>
  <c r="AE158" i="1" s="1"/>
  <c r="AE159" i="1" s="1"/>
  <c r="AE160" i="1" s="1"/>
  <c r="AE161" i="1" s="1"/>
  <c r="AQ137" i="1"/>
  <c r="AM137" i="1"/>
  <c r="AI137" i="1"/>
  <c r="AI138" i="1" s="1"/>
  <c r="AI139" i="1" s="1"/>
  <c r="AI140" i="1" s="1"/>
  <c r="AI141" i="1" s="1"/>
  <c r="AE137" i="1"/>
  <c r="AN72" i="1"/>
  <c r="AM111" i="1"/>
  <c r="AM112" i="1" s="1"/>
  <c r="AM113" i="1" s="1"/>
  <c r="AM114" i="1" s="1"/>
  <c r="AM115" i="1" s="1"/>
  <c r="AM116" i="1" s="1"/>
  <c r="AM117" i="1" s="1"/>
  <c r="AM118" i="1" s="1"/>
  <c r="AM119" i="1" s="1"/>
  <c r="AM120" i="1" s="1"/>
  <c r="AM121" i="1" s="1"/>
  <c r="AM122" i="1" s="1"/>
  <c r="AM123" i="1" s="1"/>
  <c r="AM124" i="1" s="1"/>
  <c r="AM125" i="1" s="1"/>
  <c r="AM72" i="1"/>
  <c r="AI111" i="1"/>
  <c r="AI112" i="1" s="1"/>
  <c r="AI113" i="1" s="1"/>
  <c r="AI114" i="1" s="1"/>
  <c r="AI115" i="1" s="1"/>
  <c r="AI116" i="1" s="1"/>
  <c r="AI117" i="1" s="1"/>
  <c r="AI118" i="1" s="1"/>
  <c r="AI119" i="1" s="1"/>
  <c r="AI120" i="1" s="1"/>
  <c r="AI121" i="1" s="1"/>
  <c r="AI122" i="1" s="1"/>
  <c r="AL72" i="1"/>
  <c r="AE111" i="1"/>
  <c r="AE112" i="1" s="1"/>
  <c r="AE113" i="1" s="1"/>
  <c r="AE114" i="1" s="1"/>
  <c r="AE115" i="1" s="1"/>
  <c r="AE116" i="1" s="1"/>
  <c r="AE117" i="1" s="1"/>
  <c r="AE118" i="1" s="1"/>
  <c r="AE119" i="1" s="1"/>
  <c r="AE120" i="1" s="1"/>
  <c r="AE121" i="1" s="1"/>
  <c r="AK72" i="1"/>
  <c r="AJ72" i="1"/>
  <c r="AM91" i="1"/>
  <c r="AM92" i="1"/>
  <c r="AM93" i="1" s="1"/>
  <c r="AM94" i="1" s="1"/>
  <c r="AM95" i="1" s="1"/>
  <c r="AM96" i="1" s="1"/>
  <c r="AM97" i="1" s="1"/>
  <c r="AM98" i="1" s="1"/>
  <c r="AI72" i="1"/>
  <c r="AI91" i="1"/>
  <c r="AI92" i="1"/>
  <c r="AI93" i="1" s="1"/>
  <c r="AI94" i="1" s="1"/>
  <c r="AI95" i="1" s="1"/>
  <c r="AI96" i="1" s="1"/>
  <c r="AI97" i="1" s="1"/>
  <c r="AI98" i="1" s="1"/>
  <c r="AI99" i="1" s="1"/>
  <c r="AI100" i="1" s="1"/>
  <c r="AI101" i="1" s="1"/>
  <c r="AE91" i="1"/>
  <c r="AE92" i="1" s="1"/>
  <c r="AE93" i="1" s="1"/>
  <c r="AE94" i="1" s="1"/>
  <c r="AE95" i="1" s="1"/>
  <c r="AE96" i="1" s="1"/>
  <c r="AE97" i="1" s="1"/>
  <c r="AE98" i="1" s="1"/>
  <c r="AA78" i="1"/>
  <c r="AA79" i="1" s="1"/>
  <c r="AA80" i="1" s="1"/>
  <c r="AA81" i="1" s="1"/>
  <c r="AA82" i="1" s="1"/>
  <c r="AA83" i="1" s="1"/>
  <c r="AA84" i="1" s="1"/>
  <c r="AF73" i="1"/>
  <c r="AG82" i="1" s="1"/>
  <c r="BE67" i="1"/>
  <c r="BE66" i="1"/>
  <c r="BE65" i="1"/>
  <c r="BE63" i="1"/>
  <c r="BE62" i="1"/>
  <c r="BE61" i="1"/>
  <c r="BE60" i="1"/>
  <c r="BF67" i="1"/>
  <c r="BH67" i="1" s="1"/>
  <c r="BF66" i="1"/>
  <c r="BH66" i="1" s="1"/>
  <c r="BF65" i="1"/>
  <c r="BH65" i="1" s="1"/>
  <c r="BF63" i="1"/>
  <c r="BH63" i="1" s="1"/>
  <c r="BF62" i="1"/>
  <c r="BH62" i="1" s="1"/>
  <c r="BF61" i="1"/>
  <c r="BH61" i="1" s="1"/>
  <c r="BF60" i="1"/>
  <c r="BG67" i="1"/>
  <c r="BG66" i="1"/>
  <c r="BG65" i="1"/>
  <c r="BG63" i="1"/>
  <c r="BG62" i="1"/>
  <c r="BG61" i="1"/>
  <c r="BG60" i="1"/>
  <c r="BD67" i="1"/>
  <c r="BD66" i="1"/>
  <c r="BD65" i="1"/>
  <c r="BD63" i="1"/>
  <c r="BD62" i="1"/>
  <c r="BD71" i="1" s="1"/>
  <c r="BD61" i="1"/>
  <c r="BG10" i="1"/>
  <c r="BG9" i="1"/>
  <c r="BG8" i="1"/>
  <c r="BG6" i="1"/>
  <c r="BG5" i="1"/>
  <c r="BG4" i="1"/>
  <c r="BG3" i="1"/>
  <c r="BF10" i="1"/>
  <c r="BH10" i="1" s="1"/>
  <c r="BF9" i="1"/>
  <c r="BH9" i="1" s="1"/>
  <c r="BF8" i="1"/>
  <c r="BH8" i="1" s="1"/>
  <c r="BF6" i="1"/>
  <c r="BH6" i="1" s="1"/>
  <c r="BF5" i="1"/>
  <c r="BH5" i="1" s="1"/>
  <c r="BF4" i="1"/>
  <c r="BH4" i="1" s="1"/>
  <c r="BF3" i="1"/>
  <c r="BH3" i="1" s="1"/>
  <c r="BE10" i="1"/>
  <c r="BE9" i="1"/>
  <c r="BE8" i="1"/>
  <c r="BE6" i="1"/>
  <c r="BE5" i="1"/>
  <c r="BE4" i="1"/>
  <c r="BE3" i="1"/>
  <c r="BD10" i="1"/>
  <c r="BA10" i="1"/>
  <c r="BA9" i="1"/>
  <c r="BA8" i="1"/>
  <c r="BA6" i="1"/>
  <c r="BA5" i="1"/>
  <c r="BA4" i="1"/>
  <c r="BA3" i="1"/>
  <c r="AZ10" i="1"/>
  <c r="BB10" i="1" s="1"/>
  <c r="AZ9" i="1"/>
  <c r="BB9" i="1" s="1"/>
  <c r="AZ8" i="1"/>
  <c r="BB8" i="1" s="1"/>
  <c r="AZ6" i="1"/>
  <c r="AZ5" i="1"/>
  <c r="AZ4" i="1"/>
  <c r="AZ3" i="1"/>
  <c r="AY10" i="1"/>
  <c r="AY9" i="1"/>
  <c r="AY8" i="1"/>
  <c r="AY6" i="1"/>
  <c r="AY5" i="1"/>
  <c r="AY15" i="1" s="1"/>
  <c r="AY4" i="1"/>
  <c r="AY3" i="1"/>
  <c r="AY13" i="1" s="1"/>
  <c r="AX10" i="1"/>
  <c r="AX9" i="1"/>
  <c r="AX8" i="1"/>
  <c r="AX6" i="1"/>
  <c r="AX5" i="1"/>
  <c r="AX4" i="1"/>
  <c r="AX3" i="1"/>
  <c r="AU4" i="1"/>
  <c r="AU3" i="1"/>
  <c r="AT4" i="1"/>
  <c r="AV4" i="1" s="1"/>
  <c r="AT3" i="1"/>
  <c r="AV3" i="1" s="1"/>
  <c r="AS4" i="1"/>
  <c r="AS3" i="1"/>
  <c r="AR4" i="1"/>
  <c r="AU10" i="1"/>
  <c r="AU9" i="1"/>
  <c r="AU8" i="1"/>
  <c r="AV8" i="1" s="1"/>
  <c r="AU6" i="1"/>
  <c r="AU5" i="1"/>
  <c r="AT10" i="1"/>
  <c r="AV10" i="1" s="1"/>
  <c r="AT9" i="1"/>
  <c r="AV9" i="1" s="1"/>
  <c r="AT8" i="1"/>
  <c r="AT6" i="1"/>
  <c r="AT5" i="1"/>
  <c r="AS10" i="1"/>
  <c r="AS9" i="1"/>
  <c r="AS8" i="1"/>
  <c r="AS6" i="1"/>
  <c r="AS5" i="1"/>
  <c r="AR10" i="1"/>
  <c r="AR9" i="1"/>
  <c r="AR8" i="1"/>
  <c r="AR6" i="1"/>
  <c r="AR5" i="1"/>
  <c r="AR32" i="1" l="1"/>
  <c r="BH22" i="1"/>
  <c r="BH27" i="1"/>
  <c r="BN26" i="1"/>
  <c r="BD51" i="1"/>
  <c r="BE80" i="1"/>
  <c r="BE50" i="1"/>
  <c r="BN41" i="1"/>
  <c r="BN51" i="1" s="1"/>
  <c r="BK14" i="1"/>
  <c r="AH73" i="1"/>
  <c r="BD32" i="1"/>
  <c r="BE81" i="1"/>
  <c r="BE95" i="1" s="1"/>
  <c r="BN42" i="1"/>
  <c r="BE32" i="1"/>
  <c r="BH51" i="1"/>
  <c r="BN43" i="1"/>
  <c r="BD13" i="1"/>
  <c r="AL73" i="1"/>
  <c r="BN44" i="1"/>
  <c r="BE92" i="1"/>
  <c r="BB41" i="1"/>
  <c r="BJ50" i="1"/>
  <c r="BN45" i="1"/>
  <c r="AK73" i="1"/>
  <c r="AS13" i="1"/>
  <c r="BE71" i="1"/>
  <c r="BK32" i="1"/>
  <c r="BD81" i="1"/>
  <c r="BD95" i="1" s="1"/>
  <c r="BG82" i="1"/>
  <c r="BH82" i="1" s="1"/>
  <c r="BB42" i="1"/>
  <c r="BB50" i="1" s="1"/>
  <c r="AV39" i="1"/>
  <c r="AI73" i="1"/>
  <c r="AY32" i="1"/>
  <c r="BE33" i="1"/>
  <c r="BN23" i="1"/>
  <c r="BD82" i="1"/>
  <c r="BH83" i="1"/>
  <c r="BJ71" i="1"/>
  <c r="BJ32" i="1"/>
  <c r="BB45" i="1"/>
  <c r="BE13" i="1"/>
  <c r="AV21" i="1"/>
  <c r="BK33" i="1"/>
  <c r="BD92" i="1"/>
  <c r="BK95" i="1"/>
  <c r="BB3" i="1"/>
  <c r="BB13" i="1" s="1"/>
  <c r="AV22" i="1"/>
  <c r="AX32" i="1"/>
  <c r="BN24" i="1"/>
  <c r="BH87" i="1"/>
  <c r="AV5" i="1"/>
  <c r="AV15" i="1" s="1"/>
  <c r="BB4" i="1"/>
  <c r="BE15" i="1"/>
  <c r="AV23" i="1"/>
  <c r="AV32" i="1" s="1"/>
  <c r="BK92" i="1"/>
  <c r="AG73" i="1"/>
  <c r="AV6" i="1"/>
  <c r="AV12" i="1" s="1"/>
  <c r="AJ73" i="1"/>
  <c r="AV24" i="1"/>
  <c r="BB21" i="1"/>
  <c r="BF80" i="1"/>
  <c r="BJ95" i="1"/>
  <c r="BK71" i="1"/>
  <c r="BP15" i="1"/>
  <c r="AY50" i="1"/>
  <c r="AX15" i="1"/>
  <c r="AX13" i="1"/>
  <c r="BB5" i="1"/>
  <c r="BB6" i="1"/>
  <c r="BB14" i="1" s="1"/>
  <c r="BH60" i="1"/>
  <c r="AF74" i="1"/>
  <c r="AV26" i="1"/>
  <c r="BB22" i="1"/>
  <c r="BN25" i="1"/>
  <c r="BN84" i="1"/>
  <c r="BN95" i="1" s="1"/>
  <c r="BH91" i="1"/>
  <c r="BB51" i="1"/>
  <c r="BN91" i="1"/>
  <c r="BN92" i="1"/>
  <c r="BN15" i="1"/>
  <c r="BN14" i="1"/>
  <c r="BB15" i="1"/>
  <c r="BH92" i="1"/>
  <c r="BH71" i="1"/>
  <c r="BH72" i="1"/>
  <c r="BH13" i="1"/>
  <c r="BH12" i="1"/>
  <c r="BN72" i="1"/>
  <c r="BN71" i="1"/>
  <c r="BB33" i="1"/>
  <c r="BB32" i="1"/>
  <c r="BH15" i="1"/>
  <c r="BH14" i="1"/>
  <c r="BH32" i="1"/>
  <c r="BN32" i="1"/>
  <c r="BN33" i="1"/>
  <c r="AV51" i="1"/>
  <c r="AV50" i="1"/>
  <c r="AX14" i="1"/>
  <c r="AS12" i="1"/>
  <c r="BH33" i="1"/>
  <c r="AR15" i="1"/>
  <c r="AR14" i="1"/>
  <c r="AY14" i="1"/>
  <c r="BJ33" i="1"/>
  <c r="AL74" i="1"/>
  <c r="AJ83" i="1"/>
  <c r="AX12" i="1"/>
  <c r="AI83" i="1"/>
  <c r="BD72" i="1"/>
  <c r="BJ96" i="1"/>
  <c r="BE51" i="1"/>
  <c r="BE72" i="1"/>
  <c r="AY12" i="1"/>
  <c r="AM73" i="1"/>
  <c r="AG83" i="1"/>
  <c r="AS51" i="1"/>
  <c r="AN82" i="1"/>
  <c r="BE14" i="1"/>
  <c r="BJ72" i="1"/>
  <c r="AM82" i="1"/>
  <c r="AR51" i="1"/>
  <c r="AR33" i="1"/>
  <c r="BK72" i="1"/>
  <c r="AL82" i="1"/>
  <c r="AK82" i="1"/>
  <c r="BG80" i="1"/>
  <c r="BJ92" i="1"/>
  <c r="BD12" i="1"/>
  <c r="AJ82" i="1"/>
  <c r="BG81" i="1"/>
  <c r="BH81" i="1" s="1"/>
  <c r="BD91" i="1"/>
  <c r="AR13" i="1"/>
  <c r="AR12" i="1"/>
  <c r="AN73" i="1"/>
  <c r="AI82" i="1"/>
  <c r="AS15" i="1"/>
  <c r="BP14" i="1"/>
  <c r="AX33" i="1"/>
  <c r="BE12" i="1"/>
  <c r="AH82" i="1"/>
  <c r="BH50" i="1"/>
  <c r="AS14" i="1"/>
  <c r="BE91" i="1"/>
  <c r="AS32" i="1"/>
  <c r="AR50" i="1"/>
  <c r="BK15" i="1"/>
  <c r="BD33" i="1"/>
  <c r="AX50" i="1"/>
  <c r="BB12" i="1" l="1"/>
  <c r="AN74" i="1"/>
  <c r="AL83" i="1"/>
  <c r="AF75" i="1"/>
  <c r="AK74" i="1"/>
  <c r="AN83" i="1"/>
  <c r="AJ74" i="1"/>
  <c r="AG74" i="1"/>
  <c r="BN96" i="1"/>
  <c r="BD96" i="1"/>
  <c r="BE96" i="1"/>
  <c r="BH80" i="1"/>
  <c r="BH95" i="1" s="1"/>
  <c r="AV13" i="1"/>
  <c r="AV33" i="1"/>
  <c r="AK83" i="1"/>
  <c r="AH83" i="1"/>
  <c r="AM83" i="1"/>
  <c r="AM74" i="1"/>
  <c r="AI74" i="1"/>
  <c r="BN50" i="1"/>
  <c r="AV14" i="1"/>
  <c r="AH74" i="1"/>
  <c r="AS64" i="1" l="1"/>
  <c r="AS66" i="1"/>
  <c r="AR66" i="1"/>
  <c r="BB67" i="1"/>
  <c r="AV61" i="1"/>
  <c r="BB66" i="1"/>
  <c r="AR64" i="1"/>
  <c r="AH84" i="1"/>
  <c r="AX61" i="1" s="1"/>
  <c r="AG84" i="1"/>
  <c r="AL75" i="1"/>
  <c r="AM75" i="1"/>
  <c r="AI75" i="1"/>
  <c r="AH75" i="1"/>
  <c r="AS61" i="1" s="1"/>
  <c r="AJ84" i="1"/>
  <c r="AK75" i="1"/>
  <c r="AV64" i="1" s="1"/>
  <c r="AN84" i="1"/>
  <c r="AY67" i="1" s="1"/>
  <c r="AK84" i="1"/>
  <c r="BB64" i="1" s="1"/>
  <c r="AM84" i="1"/>
  <c r="AX66" i="1" s="1"/>
  <c r="AJ75" i="1"/>
  <c r="AS63" i="1" s="1"/>
  <c r="AI84" i="1"/>
  <c r="AN75" i="1"/>
  <c r="AS67" i="1" s="1"/>
  <c r="AL84" i="1"/>
  <c r="AG75" i="1"/>
  <c r="AS60" i="1" s="1"/>
  <c r="AV67" i="1"/>
  <c r="AY66" i="1"/>
  <c r="AX67" i="1"/>
  <c r="BH96" i="1"/>
  <c r="AV66" i="1"/>
  <c r="AY64" i="1"/>
  <c r="AX64" i="1"/>
  <c r="AV62" i="1"/>
  <c r="AS62" i="1"/>
  <c r="AR62" i="1"/>
  <c r="AR60" i="1"/>
  <c r="AV60" i="1"/>
  <c r="BB61" i="1"/>
  <c r="AR63" i="1" l="1"/>
  <c r="AR72" i="1" s="1"/>
  <c r="AS72" i="1"/>
  <c r="AY60" i="1"/>
  <c r="AX60" i="1"/>
  <c r="BB60" i="1"/>
  <c r="BB65" i="1"/>
  <c r="AY65" i="1"/>
  <c r="AX62" i="1"/>
  <c r="AY62" i="1"/>
  <c r="BB62" i="1"/>
  <c r="BB63" i="1"/>
  <c r="AX63" i="1"/>
  <c r="AY63" i="1"/>
  <c r="AS65" i="1"/>
  <c r="AS71" i="1" s="1"/>
  <c r="AV65" i="1"/>
  <c r="AR65" i="1"/>
  <c r="AX65" i="1"/>
  <c r="AY61" i="1"/>
  <c r="AR67" i="1"/>
  <c r="AR61" i="1"/>
  <c r="AV63" i="1"/>
  <c r="AV71" i="1" s="1"/>
  <c r="AY71" i="1" l="1"/>
  <c r="AY72" i="1"/>
  <c r="BB71" i="1"/>
  <c r="BB72" i="1"/>
  <c r="AX71" i="1"/>
  <c r="AR71" i="1"/>
  <c r="AV72" i="1"/>
  <c r="AX72" i="1"/>
</calcChain>
</file>

<file path=xl/sharedStrings.xml><?xml version="1.0" encoding="utf-8"?>
<sst xmlns="http://schemas.openxmlformats.org/spreadsheetml/2006/main" count="158" uniqueCount="29">
  <si>
    <t>date</t>
  </si>
  <si>
    <t>d18Owr*</t>
  </si>
  <si>
    <t>d18Ow</t>
  </si>
  <si>
    <t>ED-NJB-A6R</t>
  </si>
  <si>
    <t>ED-NJB-A4R</t>
  </si>
  <si>
    <t>more complicated plot: precise temporal range of each sample or compute monthly d18Ow from d18Owr*</t>
  </si>
  <si>
    <t>d18Op</t>
  </si>
  <si>
    <t>arithm av</t>
  </si>
  <si>
    <t>median</t>
  </si>
  <si>
    <t>range</t>
  </si>
  <si>
    <t>gaps filled</t>
  </si>
  <si>
    <t>seasmax</t>
  </si>
  <si>
    <t>seamin</t>
  </si>
  <si>
    <t>av</t>
  </si>
  <si>
    <t>stdev</t>
  </si>
  <si>
    <t>May-Oct</t>
  </si>
  <si>
    <t>all data</t>
  </si>
  <si>
    <t>interpolation</t>
  </si>
  <si>
    <t>resampled</t>
  </si>
  <si>
    <t>JJAS</t>
  </si>
  <si>
    <t>GNIR</t>
  </si>
  <si>
    <t>unweighted! GNIP</t>
  </si>
  <si>
    <t>ENTIRE YR</t>
  </si>
  <si>
    <t>d18Ow - proportional</t>
  </si>
  <si>
    <t>MJ</t>
  </si>
  <si>
    <t>DJF</t>
  </si>
  <si>
    <t>d18Op D-S</t>
  </si>
  <si>
    <t>N</t>
  </si>
  <si>
    <t>precipitation data here not corrected for amounts!!!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</si>
</sst>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indexed="10"/>
      <name val="Calibri"/>
      <family val="2"/>
    </font>
    <font>
      <sz val="9"/>
      <color indexed="63"/>
      <name val="Calibri"/>
      <family val="2"/>
    </font>
    <font>
      <sz val="8"/>
      <color indexed="10"/>
      <name val="Calibri"/>
      <family val="2"/>
    </font>
    <font>
      <b/>
      <sz val="11"/>
      <color indexed="49"/>
      <name val="Calibri"/>
      <family val="2"/>
    </font>
    <font>
      <b/>
      <sz val="11"/>
      <color indexed="8"/>
      <name val="Calibri"/>
      <family val="2"/>
    </font>
    <font>
      <sz val="11"/>
      <color indexed="49"/>
      <name val="Calibri"/>
      <family val="2"/>
    </font>
    <font>
      <sz val="8"/>
      <color rgb="FF333333"/>
      <name val="Calibri"/>
      <family val="2"/>
    </font>
    <font>
      <sz val="11"/>
      <color theme="0" tint="-0.249977111117893"/>
      <name val="Calibri"/>
      <family val="2"/>
      <scheme val="minor"/>
    </font>
    <font>
      <b/>
      <sz val="11"/>
      <color theme="0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55"/>
      </bottom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15" fontId="0" fillId="0" borderId="0" xfId="0" applyNumberFormat="1"/>
    <xf numFmtId="2" fontId="0" fillId="2" borderId="0" xfId="0" applyNumberFormat="1" applyFill="1"/>
    <xf numFmtId="2" fontId="0" fillId="0" borderId="0" xfId="0" applyNumberFormat="1"/>
    <xf numFmtId="2" fontId="0" fillId="2" borderId="1" xfId="0" applyNumberFormat="1" applyFill="1" applyBorder="1"/>
    <xf numFmtId="2" fontId="0" fillId="2" borderId="1" xfId="0" applyNumberFormat="1" applyFill="1" applyBorder="1" applyAlignment="1">
      <alignment horizontal="right"/>
    </xf>
    <xf numFmtId="0" fontId="0" fillId="0" borderId="0" xfId="0" applyNumberFormat="1"/>
    <xf numFmtId="15" fontId="0" fillId="2" borderId="1" xfId="0" applyNumberFormat="1" applyFill="1" applyBorder="1"/>
    <xf numFmtId="15" fontId="0" fillId="2" borderId="0" xfId="0" applyNumberFormat="1" applyFill="1"/>
    <xf numFmtId="2" fontId="8" fillId="2" borderId="1" xfId="1" applyNumberFormat="1" applyFill="1" applyBorder="1" applyAlignment="1">
      <alignment horizontal="right"/>
    </xf>
    <xf numFmtId="2" fontId="8" fillId="2" borderId="1" xfId="1" applyNumberFormat="1" applyFill="1" applyBorder="1"/>
    <xf numFmtId="2" fontId="2" fillId="2" borderId="1" xfId="0" applyNumberFormat="1" applyFont="1" applyFill="1" applyBorder="1"/>
    <xf numFmtId="2" fontId="2" fillId="0" borderId="0" xfId="0" applyNumberFormat="1" applyFont="1"/>
    <xf numFmtId="16" fontId="0" fillId="0" borderId="0" xfId="0" applyNumberFormat="1"/>
    <xf numFmtId="0" fontId="3" fillId="0" borderId="0" xfId="0" applyFont="1" applyAlignment="1">
      <alignment horizontal="center" vertical="center" readingOrder="1"/>
    </xf>
    <xf numFmtId="2" fontId="3" fillId="0" borderId="0" xfId="0" applyNumberFormat="1" applyFont="1" applyAlignment="1">
      <alignment horizontal="center" vertical="center" readingOrder="1"/>
    </xf>
    <xf numFmtId="2" fontId="4" fillId="2" borderId="1" xfId="1" applyNumberFormat="1" applyFont="1" applyFill="1" applyBorder="1"/>
    <xf numFmtId="15" fontId="0" fillId="0" borderId="0" xfId="0" applyNumberFormat="1" applyFont="1"/>
    <xf numFmtId="2" fontId="0" fillId="2" borderId="1" xfId="0" applyNumberFormat="1" applyFont="1" applyFill="1" applyBorder="1" applyAlignment="1">
      <alignment horizontal="right"/>
    </xf>
    <xf numFmtId="2" fontId="0" fillId="2" borderId="1" xfId="0" applyNumberFormat="1" applyFont="1" applyFill="1" applyBorder="1"/>
    <xf numFmtId="2" fontId="0" fillId="0" borderId="1" xfId="0" applyNumberFormat="1" applyFont="1" applyFill="1" applyBorder="1" applyAlignment="1">
      <alignment horizontal="right"/>
    </xf>
    <xf numFmtId="2" fontId="0" fillId="0" borderId="1" xfId="0" applyNumberFormat="1" applyFont="1" applyFill="1" applyBorder="1"/>
    <xf numFmtId="2" fontId="2" fillId="0" borderId="1" xfId="0" applyNumberFormat="1" applyFont="1" applyFill="1" applyBorder="1"/>
    <xf numFmtId="2" fontId="0" fillId="0" borderId="0" xfId="0" applyNumberFormat="1" applyFill="1"/>
    <xf numFmtId="15" fontId="0" fillId="2" borderId="0" xfId="0" applyNumberFormat="1" applyFont="1" applyFill="1"/>
    <xf numFmtId="0" fontId="5" fillId="0" borderId="0" xfId="0" applyFont="1"/>
    <xf numFmtId="2" fontId="5" fillId="0" borderId="0" xfId="0" applyNumberFormat="1" applyFont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9" fillId="0" borderId="0" xfId="0" applyFont="1"/>
    <xf numFmtId="2" fontId="9" fillId="0" borderId="0" xfId="0" applyNumberFormat="1" applyFont="1"/>
    <xf numFmtId="0" fontId="10" fillId="0" borderId="0" xfId="0" applyFont="1"/>
    <xf numFmtId="2" fontId="10" fillId="0" borderId="0" xfId="0" applyNumberFormat="1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421247480304425E-2"/>
          <c:y val="4.2207825664431618E-2"/>
          <c:w val="0.92795004449819107"/>
          <c:h val="0.88474096104289346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99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Sheet1!$A$3:$A$91</c:f>
              <c:numCache>
                <c:formatCode>d\-mmm\-yy</c:formatCode>
                <c:ptCount val="89"/>
                <c:pt idx="0">
                  <c:v>26815</c:v>
                </c:pt>
                <c:pt idx="1">
                  <c:v>26830</c:v>
                </c:pt>
                <c:pt idx="2">
                  <c:v>26844</c:v>
                </c:pt>
                <c:pt idx="3">
                  <c:v>26859</c:v>
                </c:pt>
                <c:pt idx="4">
                  <c:v>26876</c:v>
                </c:pt>
                <c:pt idx="5">
                  <c:v>26893</c:v>
                </c:pt>
                <c:pt idx="6">
                  <c:v>26912</c:v>
                </c:pt>
                <c:pt idx="7">
                  <c:v>26936</c:v>
                </c:pt>
                <c:pt idx="8">
                  <c:v>27180</c:v>
                </c:pt>
                <c:pt idx="9">
                  <c:v>27194</c:v>
                </c:pt>
                <c:pt idx="10">
                  <c:v>27205</c:v>
                </c:pt>
                <c:pt idx="11">
                  <c:v>27217</c:v>
                </c:pt>
                <c:pt idx="12">
                  <c:v>27231</c:v>
                </c:pt>
                <c:pt idx="13">
                  <c:v>27248</c:v>
                </c:pt>
                <c:pt idx="14">
                  <c:v>27263</c:v>
                </c:pt>
                <c:pt idx="15">
                  <c:v>27281</c:v>
                </c:pt>
                <c:pt idx="16">
                  <c:v>27303</c:v>
                </c:pt>
                <c:pt idx="17">
                  <c:v>27543</c:v>
                </c:pt>
                <c:pt idx="18">
                  <c:v>27553</c:v>
                </c:pt>
                <c:pt idx="19">
                  <c:v>27563</c:v>
                </c:pt>
                <c:pt idx="20">
                  <c:v>27572</c:v>
                </c:pt>
                <c:pt idx="21">
                  <c:v>27580</c:v>
                </c:pt>
                <c:pt idx="22">
                  <c:v>27591</c:v>
                </c:pt>
                <c:pt idx="23">
                  <c:v>27603</c:v>
                </c:pt>
                <c:pt idx="24">
                  <c:v>27616</c:v>
                </c:pt>
                <c:pt idx="25">
                  <c:v>27627</c:v>
                </c:pt>
                <c:pt idx="26">
                  <c:v>27639</c:v>
                </c:pt>
                <c:pt idx="27">
                  <c:v>27653</c:v>
                </c:pt>
                <c:pt idx="28">
                  <c:v>27668</c:v>
                </c:pt>
                <c:pt idx="29">
                  <c:v>27911</c:v>
                </c:pt>
                <c:pt idx="30">
                  <c:v>27925</c:v>
                </c:pt>
                <c:pt idx="31">
                  <c:v>27936</c:v>
                </c:pt>
                <c:pt idx="32">
                  <c:v>27948</c:v>
                </c:pt>
                <c:pt idx="33">
                  <c:v>27962</c:v>
                </c:pt>
                <c:pt idx="34">
                  <c:v>27979</c:v>
                </c:pt>
                <c:pt idx="35">
                  <c:v>27994</c:v>
                </c:pt>
                <c:pt idx="36">
                  <c:v>28012</c:v>
                </c:pt>
                <c:pt idx="37">
                  <c:v>28034</c:v>
                </c:pt>
                <c:pt idx="38">
                  <c:v>28274</c:v>
                </c:pt>
                <c:pt idx="39">
                  <c:v>28288</c:v>
                </c:pt>
                <c:pt idx="40">
                  <c:v>28299</c:v>
                </c:pt>
                <c:pt idx="41">
                  <c:v>28309</c:v>
                </c:pt>
                <c:pt idx="42">
                  <c:v>28321</c:v>
                </c:pt>
                <c:pt idx="43">
                  <c:v>28335</c:v>
                </c:pt>
                <c:pt idx="44">
                  <c:v>28348</c:v>
                </c:pt>
                <c:pt idx="45">
                  <c:v>28363</c:v>
                </c:pt>
                <c:pt idx="46">
                  <c:v>28377</c:v>
                </c:pt>
                <c:pt idx="47">
                  <c:v>28398</c:v>
                </c:pt>
                <c:pt idx="48">
                  <c:v>28639</c:v>
                </c:pt>
                <c:pt idx="49">
                  <c:v>28649</c:v>
                </c:pt>
                <c:pt idx="50">
                  <c:v>28659</c:v>
                </c:pt>
                <c:pt idx="51">
                  <c:v>28668</c:v>
                </c:pt>
                <c:pt idx="52">
                  <c:v>28676</c:v>
                </c:pt>
                <c:pt idx="53">
                  <c:v>28687</c:v>
                </c:pt>
                <c:pt idx="54">
                  <c:v>28699</c:v>
                </c:pt>
                <c:pt idx="55">
                  <c:v>28712</c:v>
                </c:pt>
                <c:pt idx="56">
                  <c:v>28723</c:v>
                </c:pt>
                <c:pt idx="57">
                  <c:v>28735</c:v>
                </c:pt>
                <c:pt idx="58">
                  <c:v>28749</c:v>
                </c:pt>
                <c:pt idx="59">
                  <c:v>28764</c:v>
                </c:pt>
                <c:pt idx="60">
                  <c:v>29002</c:v>
                </c:pt>
                <c:pt idx="61">
                  <c:v>29012</c:v>
                </c:pt>
                <c:pt idx="62">
                  <c:v>29022</c:v>
                </c:pt>
                <c:pt idx="63">
                  <c:v>29031</c:v>
                </c:pt>
                <c:pt idx="64">
                  <c:v>29039</c:v>
                </c:pt>
                <c:pt idx="65">
                  <c:v>29047</c:v>
                </c:pt>
                <c:pt idx="66">
                  <c:v>29057</c:v>
                </c:pt>
                <c:pt idx="67">
                  <c:v>29069</c:v>
                </c:pt>
                <c:pt idx="68">
                  <c:v>29080</c:v>
                </c:pt>
                <c:pt idx="69">
                  <c:v>29090</c:v>
                </c:pt>
                <c:pt idx="70">
                  <c:v>29102</c:v>
                </c:pt>
                <c:pt idx="71">
                  <c:v>29116</c:v>
                </c:pt>
                <c:pt idx="72">
                  <c:v>29130</c:v>
                </c:pt>
                <c:pt idx="73">
                  <c:v>29367</c:v>
                </c:pt>
                <c:pt idx="74">
                  <c:v>29376</c:v>
                </c:pt>
                <c:pt idx="75">
                  <c:v>29384</c:v>
                </c:pt>
                <c:pt idx="76">
                  <c:v>29392</c:v>
                </c:pt>
                <c:pt idx="77">
                  <c:v>29398</c:v>
                </c:pt>
                <c:pt idx="78">
                  <c:v>29405</c:v>
                </c:pt>
                <c:pt idx="79">
                  <c:v>29412</c:v>
                </c:pt>
                <c:pt idx="80">
                  <c:v>29420</c:v>
                </c:pt>
                <c:pt idx="81">
                  <c:v>29428</c:v>
                </c:pt>
                <c:pt idx="82">
                  <c:v>29437</c:v>
                </c:pt>
                <c:pt idx="83">
                  <c:v>29445</c:v>
                </c:pt>
                <c:pt idx="84">
                  <c:v>29455</c:v>
                </c:pt>
                <c:pt idx="85">
                  <c:v>29465</c:v>
                </c:pt>
                <c:pt idx="86">
                  <c:v>29475</c:v>
                </c:pt>
                <c:pt idx="87">
                  <c:v>29485</c:v>
                </c:pt>
                <c:pt idx="88">
                  <c:v>29498</c:v>
                </c:pt>
              </c:numCache>
            </c:numRef>
          </c:xVal>
          <c:yVal>
            <c:numRef>
              <c:f>Sheet1!$B$3:$B$91</c:f>
              <c:numCache>
                <c:formatCode>0.00</c:formatCode>
                <c:ptCount val="89"/>
                <c:pt idx="0">
                  <c:v>-12.405228640802962</c:v>
                </c:pt>
                <c:pt idx="1">
                  <c:v>-12.047437913972502</c:v>
                </c:pt>
                <c:pt idx="2">
                  <c:v>-11.633378571829891</c:v>
                </c:pt>
                <c:pt idx="3">
                  <c:v>-11.157889266618454</c:v>
                </c:pt>
                <c:pt idx="4">
                  <c:v>-12.198683622629554</c:v>
                </c:pt>
                <c:pt idx="5">
                  <c:v>-12.324962963321056</c:v>
                </c:pt>
                <c:pt idx="6">
                  <c:v>-13.104272286229303</c:v>
                </c:pt>
                <c:pt idx="7">
                  <c:v>-13.992366345044381</c:v>
                </c:pt>
                <c:pt idx="8">
                  <c:v>-12.45814475921094</c:v>
                </c:pt>
                <c:pt idx="9">
                  <c:v>-13.017356121098452</c:v>
                </c:pt>
                <c:pt idx="10">
                  <c:v>-12.746130077487779</c:v>
                </c:pt>
                <c:pt idx="11">
                  <c:v>-12.195729800001679</c:v>
                </c:pt>
                <c:pt idx="12">
                  <c:v>-12.372607961179076</c:v>
                </c:pt>
                <c:pt idx="13">
                  <c:v>-12.309519452592307</c:v>
                </c:pt>
                <c:pt idx="14">
                  <c:v>-12.4713913697154</c:v>
                </c:pt>
                <c:pt idx="15">
                  <c:v>-12.543312794528735</c:v>
                </c:pt>
                <c:pt idx="16">
                  <c:v>-13.587727590646884</c:v>
                </c:pt>
                <c:pt idx="17">
                  <c:v>-13.226897145520558</c:v>
                </c:pt>
                <c:pt idx="18">
                  <c:v>-12.907250656516092</c:v>
                </c:pt>
                <c:pt idx="19">
                  <c:v>-12.805782103132376</c:v>
                </c:pt>
                <c:pt idx="20">
                  <c:v>-12.417001385587058</c:v>
                </c:pt>
                <c:pt idx="21">
                  <c:v>-11.393897632498236</c:v>
                </c:pt>
                <c:pt idx="22">
                  <c:v>-11.346608677294761</c:v>
                </c:pt>
                <c:pt idx="23">
                  <c:v>-11.575764343597092</c:v>
                </c:pt>
                <c:pt idx="24">
                  <c:v>-11.924017225664693</c:v>
                </c:pt>
                <c:pt idx="25">
                  <c:v>-11.943404869985264</c:v>
                </c:pt>
                <c:pt idx="26">
                  <c:v>-12.405963291755572</c:v>
                </c:pt>
                <c:pt idx="27">
                  <c:v>-12.61500086496304</c:v>
                </c:pt>
                <c:pt idx="28">
                  <c:v>-12.907421958939773</c:v>
                </c:pt>
                <c:pt idx="29">
                  <c:v>-11.937953903717796</c:v>
                </c:pt>
                <c:pt idx="30">
                  <c:v>-11.942637678796325</c:v>
                </c:pt>
                <c:pt idx="31">
                  <c:v>-11.750609306407311</c:v>
                </c:pt>
                <c:pt idx="32">
                  <c:v>-11.338116027375637</c:v>
                </c:pt>
                <c:pt idx="33">
                  <c:v>-11.723210551173104</c:v>
                </c:pt>
                <c:pt idx="34">
                  <c:v>-11.950133612725155</c:v>
                </c:pt>
                <c:pt idx="35">
                  <c:v>-12.292504526395428</c:v>
                </c:pt>
                <c:pt idx="36">
                  <c:v>-13.830224057206188</c:v>
                </c:pt>
                <c:pt idx="37">
                  <c:v>-13.877701457199963</c:v>
                </c:pt>
                <c:pt idx="38">
                  <c:v>-12.977398261267235</c:v>
                </c:pt>
                <c:pt idx="39">
                  <c:v>-12.381761915110205</c:v>
                </c:pt>
                <c:pt idx="40">
                  <c:v>-12.113124312771378</c:v>
                </c:pt>
                <c:pt idx="41">
                  <c:v>-12.241925437009803</c:v>
                </c:pt>
                <c:pt idx="42">
                  <c:v>-12.275978318405677</c:v>
                </c:pt>
                <c:pt idx="43">
                  <c:v>-12.48038020279275</c:v>
                </c:pt>
                <c:pt idx="44">
                  <c:v>-12.498524807473419</c:v>
                </c:pt>
                <c:pt idx="45">
                  <c:v>-12.777756505747837</c:v>
                </c:pt>
                <c:pt idx="46">
                  <c:v>-13.58680903965543</c:v>
                </c:pt>
                <c:pt idx="47">
                  <c:v>-13.713725723707197</c:v>
                </c:pt>
                <c:pt idx="48">
                  <c:v>-13.149207985963146</c:v>
                </c:pt>
                <c:pt idx="49">
                  <c:v>-12.311338508876521</c:v>
                </c:pt>
                <c:pt idx="50">
                  <c:v>-12.569734228148306</c:v>
                </c:pt>
                <c:pt idx="51">
                  <c:v>-12.774140937610046</c:v>
                </c:pt>
                <c:pt idx="52">
                  <c:v>-12.352227880257006</c:v>
                </c:pt>
                <c:pt idx="53">
                  <c:v>-12.196248182813571</c:v>
                </c:pt>
                <c:pt idx="54">
                  <c:v>-12.562362433864342</c:v>
                </c:pt>
                <c:pt idx="55">
                  <c:v>-12.951348718336659</c:v>
                </c:pt>
                <c:pt idx="56">
                  <c:v>-12.783117292984191</c:v>
                </c:pt>
                <c:pt idx="57">
                  <c:v>-13.110518419753598</c:v>
                </c:pt>
                <c:pt idx="58">
                  <c:v>-13.498559777344413</c:v>
                </c:pt>
                <c:pt idx="59">
                  <c:v>-13.384973035861041</c:v>
                </c:pt>
                <c:pt idx="60">
                  <c:v>-12.578408385093807</c:v>
                </c:pt>
                <c:pt idx="61">
                  <c:v>-11.736827622953591</c:v>
                </c:pt>
                <c:pt idx="62">
                  <c:v>-12.285125445563484</c:v>
                </c:pt>
                <c:pt idx="63">
                  <c:v>-12.814272547237316</c:v>
                </c:pt>
                <c:pt idx="64">
                  <c:v>-12.550418975983662</c:v>
                </c:pt>
                <c:pt idx="65">
                  <c:v>-12.273708677118977</c:v>
                </c:pt>
                <c:pt idx="66">
                  <c:v>-12.666989437101231</c:v>
                </c:pt>
                <c:pt idx="67">
                  <c:v>-12.82443856648085</c:v>
                </c:pt>
                <c:pt idx="68">
                  <c:v>-12.963316659547912</c:v>
                </c:pt>
                <c:pt idx="69">
                  <c:v>-12.997697613179573</c:v>
                </c:pt>
                <c:pt idx="70">
                  <c:v>-13.816054660687545</c:v>
                </c:pt>
                <c:pt idx="71">
                  <c:v>-13.992015834057174</c:v>
                </c:pt>
                <c:pt idx="72">
                  <c:v>-13.884580909871916</c:v>
                </c:pt>
                <c:pt idx="73">
                  <c:v>-13.01779142761017</c:v>
                </c:pt>
                <c:pt idx="74">
                  <c:v>-11.601355853699872</c:v>
                </c:pt>
                <c:pt idx="75">
                  <c:v>-11.489135112035299</c:v>
                </c:pt>
                <c:pt idx="76">
                  <c:v>-11.811562154684008</c:v>
                </c:pt>
                <c:pt idx="77">
                  <c:v>-11.805061446680696</c:v>
                </c:pt>
                <c:pt idx="78">
                  <c:v>-12.084238907267309</c:v>
                </c:pt>
                <c:pt idx="79">
                  <c:v>-11.59922497688132</c:v>
                </c:pt>
                <c:pt idx="80">
                  <c:v>-10.732591568350614</c:v>
                </c:pt>
                <c:pt idx="81">
                  <c:v>-11.209960691357118</c:v>
                </c:pt>
                <c:pt idx="82">
                  <c:v>-11.832331045993623</c:v>
                </c:pt>
                <c:pt idx="83">
                  <c:v>-12.005880732146137</c:v>
                </c:pt>
                <c:pt idx="84">
                  <c:v>-12.149464182974715</c:v>
                </c:pt>
                <c:pt idx="85">
                  <c:v>-12.71388370215697</c:v>
                </c:pt>
                <c:pt idx="86">
                  <c:v>-12.985917625525108</c:v>
                </c:pt>
                <c:pt idx="87">
                  <c:v>-12.767998287749398</c:v>
                </c:pt>
                <c:pt idx="88">
                  <c:v>-14.169940586883307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Sheet1!$E$3:$E$50</c:f>
              <c:numCache>
                <c:formatCode>d\-mmm\-yy</c:formatCode>
                <c:ptCount val="48"/>
                <c:pt idx="0">
                  <c:v>26799</c:v>
                </c:pt>
                <c:pt idx="1">
                  <c:v>26830</c:v>
                </c:pt>
                <c:pt idx="2">
                  <c:v>26860</c:v>
                </c:pt>
                <c:pt idx="3">
                  <c:v>26891</c:v>
                </c:pt>
                <c:pt idx="4">
                  <c:v>26922</c:v>
                </c:pt>
                <c:pt idx="5">
                  <c:v>26952</c:v>
                </c:pt>
                <c:pt idx="6">
                  <c:v>27164</c:v>
                </c:pt>
                <c:pt idx="7">
                  <c:v>27195</c:v>
                </c:pt>
                <c:pt idx="8">
                  <c:v>27225</c:v>
                </c:pt>
                <c:pt idx="9">
                  <c:v>27256</c:v>
                </c:pt>
                <c:pt idx="10">
                  <c:v>27287</c:v>
                </c:pt>
                <c:pt idx="11">
                  <c:v>27317</c:v>
                </c:pt>
                <c:pt idx="12">
                  <c:v>27529</c:v>
                </c:pt>
                <c:pt idx="13">
                  <c:v>27560</c:v>
                </c:pt>
                <c:pt idx="14">
                  <c:v>27590</c:v>
                </c:pt>
                <c:pt idx="15">
                  <c:v>27621</c:v>
                </c:pt>
                <c:pt idx="16">
                  <c:v>27652</c:v>
                </c:pt>
                <c:pt idx="17">
                  <c:v>27682</c:v>
                </c:pt>
                <c:pt idx="18">
                  <c:v>27895</c:v>
                </c:pt>
                <c:pt idx="19">
                  <c:v>27926</c:v>
                </c:pt>
                <c:pt idx="20">
                  <c:v>27956</c:v>
                </c:pt>
                <c:pt idx="21">
                  <c:v>27987</c:v>
                </c:pt>
                <c:pt idx="22">
                  <c:v>28018</c:v>
                </c:pt>
                <c:pt idx="23">
                  <c:v>28048</c:v>
                </c:pt>
                <c:pt idx="24">
                  <c:v>28260</c:v>
                </c:pt>
                <c:pt idx="25">
                  <c:v>28291</c:v>
                </c:pt>
                <c:pt idx="26">
                  <c:v>28321</c:v>
                </c:pt>
                <c:pt idx="27">
                  <c:v>28352</c:v>
                </c:pt>
                <c:pt idx="28">
                  <c:v>28383</c:v>
                </c:pt>
                <c:pt idx="29">
                  <c:v>28413</c:v>
                </c:pt>
                <c:pt idx="30">
                  <c:v>28625</c:v>
                </c:pt>
                <c:pt idx="31">
                  <c:v>28656</c:v>
                </c:pt>
                <c:pt idx="32">
                  <c:v>28686</c:v>
                </c:pt>
                <c:pt idx="33">
                  <c:v>28717</c:v>
                </c:pt>
                <c:pt idx="34">
                  <c:v>28748</c:v>
                </c:pt>
                <c:pt idx="35">
                  <c:v>28778</c:v>
                </c:pt>
                <c:pt idx="36">
                  <c:v>28990</c:v>
                </c:pt>
                <c:pt idx="37">
                  <c:v>29021</c:v>
                </c:pt>
                <c:pt idx="38">
                  <c:v>29051</c:v>
                </c:pt>
                <c:pt idx="39">
                  <c:v>29082</c:v>
                </c:pt>
                <c:pt idx="40">
                  <c:v>29113</c:v>
                </c:pt>
                <c:pt idx="41">
                  <c:v>29143</c:v>
                </c:pt>
                <c:pt idx="42">
                  <c:v>29356</c:v>
                </c:pt>
                <c:pt idx="43">
                  <c:v>29387</c:v>
                </c:pt>
                <c:pt idx="44">
                  <c:v>29417</c:v>
                </c:pt>
                <c:pt idx="45">
                  <c:v>29448</c:v>
                </c:pt>
                <c:pt idx="46">
                  <c:v>29479</c:v>
                </c:pt>
                <c:pt idx="47">
                  <c:v>29509</c:v>
                </c:pt>
              </c:numCache>
            </c:numRef>
          </c:xVal>
          <c:yVal>
            <c:numRef>
              <c:f>Sheet1!$F$3:$F$50</c:f>
              <c:numCache>
                <c:formatCode>0.00</c:formatCode>
                <c:ptCount val="48"/>
                <c:pt idx="2">
                  <c:v>-12.6</c:v>
                </c:pt>
                <c:pt idx="3">
                  <c:v>-10.199999999999999</c:v>
                </c:pt>
                <c:pt idx="5">
                  <c:v>-11.8</c:v>
                </c:pt>
                <c:pt idx="6">
                  <c:v>-13.4</c:v>
                </c:pt>
                <c:pt idx="7">
                  <c:v>-12.9</c:v>
                </c:pt>
                <c:pt idx="8">
                  <c:v>-12.7</c:v>
                </c:pt>
                <c:pt idx="11">
                  <c:v>-11</c:v>
                </c:pt>
                <c:pt idx="13">
                  <c:v>-13.1</c:v>
                </c:pt>
                <c:pt idx="14">
                  <c:v>-12.5</c:v>
                </c:pt>
                <c:pt idx="15">
                  <c:v>-12.6</c:v>
                </c:pt>
                <c:pt idx="16">
                  <c:v>-11.2</c:v>
                </c:pt>
                <c:pt idx="17">
                  <c:v>-11</c:v>
                </c:pt>
                <c:pt idx="18">
                  <c:v>-13.4</c:v>
                </c:pt>
                <c:pt idx="19">
                  <c:v>-12.3</c:v>
                </c:pt>
                <c:pt idx="20">
                  <c:v>-12.3</c:v>
                </c:pt>
                <c:pt idx="21">
                  <c:v>-12</c:v>
                </c:pt>
                <c:pt idx="22">
                  <c:v>-11.1</c:v>
                </c:pt>
                <c:pt idx="23">
                  <c:v>-11.8</c:v>
                </c:pt>
                <c:pt idx="24">
                  <c:v>-13.1</c:v>
                </c:pt>
                <c:pt idx="26">
                  <c:v>-13</c:v>
                </c:pt>
                <c:pt idx="30">
                  <c:v>-13.4</c:v>
                </c:pt>
                <c:pt idx="31">
                  <c:v>-12.8</c:v>
                </c:pt>
                <c:pt idx="32">
                  <c:v>-12.6</c:v>
                </c:pt>
                <c:pt idx="33">
                  <c:v>-12.5</c:v>
                </c:pt>
                <c:pt idx="34">
                  <c:v>-12.3</c:v>
                </c:pt>
                <c:pt idx="35">
                  <c:v>-12.3</c:v>
                </c:pt>
                <c:pt idx="36">
                  <c:v>-13.3</c:v>
                </c:pt>
                <c:pt idx="37">
                  <c:v>-13.2</c:v>
                </c:pt>
                <c:pt idx="38">
                  <c:v>-12.7</c:v>
                </c:pt>
                <c:pt idx="39">
                  <c:v>-12.8</c:v>
                </c:pt>
                <c:pt idx="40">
                  <c:v>-12.2</c:v>
                </c:pt>
                <c:pt idx="41">
                  <c:v>-12.4</c:v>
                </c:pt>
                <c:pt idx="42">
                  <c:v>-13.4</c:v>
                </c:pt>
                <c:pt idx="43">
                  <c:v>-13</c:v>
                </c:pt>
                <c:pt idx="44">
                  <c:v>-12.7</c:v>
                </c:pt>
                <c:pt idx="45">
                  <c:v>-12.2</c:v>
                </c:pt>
                <c:pt idx="46">
                  <c:v>-12.2</c:v>
                </c:pt>
                <c:pt idx="47">
                  <c:v>-11.9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Sheet1!$N$3:$N$55</c:f>
              <c:numCache>
                <c:formatCode>d\-mmm\-yy</c:formatCode>
                <c:ptCount val="53"/>
                <c:pt idx="0">
                  <c:v>26818</c:v>
                </c:pt>
                <c:pt idx="1">
                  <c:v>26837</c:v>
                </c:pt>
                <c:pt idx="2">
                  <c:v>26856</c:v>
                </c:pt>
                <c:pt idx="3">
                  <c:v>26879</c:v>
                </c:pt>
                <c:pt idx="4">
                  <c:v>26903</c:v>
                </c:pt>
                <c:pt idx="5">
                  <c:v>26932</c:v>
                </c:pt>
                <c:pt idx="6">
                  <c:v>27183</c:v>
                </c:pt>
                <c:pt idx="7">
                  <c:v>27202</c:v>
                </c:pt>
                <c:pt idx="8">
                  <c:v>27221</c:v>
                </c:pt>
                <c:pt idx="9">
                  <c:v>27244</c:v>
                </c:pt>
                <c:pt idx="10">
                  <c:v>27268</c:v>
                </c:pt>
                <c:pt idx="11">
                  <c:v>27297</c:v>
                </c:pt>
                <c:pt idx="12">
                  <c:v>27550</c:v>
                </c:pt>
                <c:pt idx="13">
                  <c:v>27573</c:v>
                </c:pt>
                <c:pt idx="14">
                  <c:v>27597</c:v>
                </c:pt>
                <c:pt idx="15">
                  <c:v>27626</c:v>
                </c:pt>
                <c:pt idx="16">
                  <c:v>27666</c:v>
                </c:pt>
                <c:pt idx="17">
                  <c:v>27916</c:v>
                </c:pt>
                <c:pt idx="18">
                  <c:v>27939</c:v>
                </c:pt>
                <c:pt idx="19">
                  <c:v>27963</c:v>
                </c:pt>
                <c:pt idx="20">
                  <c:v>27992</c:v>
                </c:pt>
                <c:pt idx="21">
                  <c:v>28032</c:v>
                </c:pt>
                <c:pt idx="22">
                  <c:v>28276</c:v>
                </c:pt>
                <c:pt idx="23">
                  <c:v>28290</c:v>
                </c:pt>
                <c:pt idx="24">
                  <c:v>28301</c:v>
                </c:pt>
                <c:pt idx="25">
                  <c:v>28313</c:v>
                </c:pt>
                <c:pt idx="26">
                  <c:v>28327</c:v>
                </c:pt>
                <c:pt idx="27">
                  <c:v>28344</c:v>
                </c:pt>
                <c:pt idx="28">
                  <c:v>28359</c:v>
                </c:pt>
                <c:pt idx="29">
                  <c:v>28377</c:v>
                </c:pt>
                <c:pt idx="30">
                  <c:v>28399</c:v>
                </c:pt>
                <c:pt idx="31">
                  <c:v>28640</c:v>
                </c:pt>
                <c:pt idx="32">
                  <c:v>28657</c:v>
                </c:pt>
                <c:pt idx="33">
                  <c:v>28671</c:v>
                </c:pt>
                <c:pt idx="34">
                  <c:v>28685</c:v>
                </c:pt>
                <c:pt idx="35">
                  <c:v>28702</c:v>
                </c:pt>
                <c:pt idx="36">
                  <c:v>28720</c:v>
                </c:pt>
                <c:pt idx="37">
                  <c:v>28739</c:v>
                </c:pt>
                <c:pt idx="38">
                  <c:v>28762</c:v>
                </c:pt>
                <c:pt idx="39">
                  <c:v>29011</c:v>
                </c:pt>
                <c:pt idx="40">
                  <c:v>29034</c:v>
                </c:pt>
                <c:pt idx="41">
                  <c:v>29058</c:v>
                </c:pt>
                <c:pt idx="42">
                  <c:v>29087</c:v>
                </c:pt>
                <c:pt idx="43">
                  <c:v>29127</c:v>
                </c:pt>
                <c:pt idx="44">
                  <c:v>29372</c:v>
                </c:pt>
                <c:pt idx="45">
                  <c:v>29386</c:v>
                </c:pt>
                <c:pt idx="46">
                  <c:v>29397</c:v>
                </c:pt>
                <c:pt idx="47">
                  <c:v>29409</c:v>
                </c:pt>
                <c:pt idx="48">
                  <c:v>29423</c:v>
                </c:pt>
                <c:pt idx="49">
                  <c:v>29440</c:v>
                </c:pt>
                <c:pt idx="50">
                  <c:v>29455</c:v>
                </c:pt>
                <c:pt idx="51">
                  <c:v>29473</c:v>
                </c:pt>
                <c:pt idx="52">
                  <c:v>29495</c:v>
                </c:pt>
              </c:numCache>
            </c:numRef>
          </c:xVal>
          <c:yVal>
            <c:numRef>
              <c:f>Sheet1!$O$3:$O$55</c:f>
              <c:numCache>
                <c:formatCode>0.00</c:formatCode>
                <c:ptCount val="53"/>
                <c:pt idx="0">
                  <c:v>-12.521782354451737</c:v>
                </c:pt>
                <c:pt idx="1">
                  <c:v>-12.168220517398158</c:v>
                </c:pt>
                <c:pt idx="2">
                  <c:v>-10.948109927529073</c:v>
                </c:pt>
                <c:pt idx="3">
                  <c:v>-11.807961322182166</c:v>
                </c:pt>
                <c:pt idx="4">
                  <c:v>-12.82685254141682</c:v>
                </c:pt>
                <c:pt idx="5">
                  <c:v>-13.813157065846347</c:v>
                </c:pt>
                <c:pt idx="6">
                  <c:v>-12.167993429597368</c:v>
                </c:pt>
                <c:pt idx="7">
                  <c:v>-12.307671372922963</c:v>
                </c:pt>
                <c:pt idx="8">
                  <c:v>-12.118316139112389</c:v>
                </c:pt>
                <c:pt idx="9">
                  <c:v>-11.933430494543707</c:v>
                </c:pt>
                <c:pt idx="10">
                  <c:v>-12.314324184050527</c:v>
                </c:pt>
                <c:pt idx="11">
                  <c:v>-13.094653462726994</c:v>
                </c:pt>
                <c:pt idx="12">
                  <c:v>-12.704302315520087</c:v>
                </c:pt>
                <c:pt idx="13">
                  <c:v>-12.489047082740054</c:v>
                </c:pt>
                <c:pt idx="14">
                  <c:v>-11.581102085521639</c:v>
                </c:pt>
                <c:pt idx="15">
                  <c:v>-11.674329980573823</c:v>
                </c:pt>
                <c:pt idx="16">
                  <c:v>-12.444981631217372</c:v>
                </c:pt>
                <c:pt idx="17">
                  <c:v>-11.734216507393814</c:v>
                </c:pt>
                <c:pt idx="18">
                  <c:v>-11.600745049204116</c:v>
                </c:pt>
                <c:pt idx="19">
                  <c:v>-11.494557862954061</c:v>
                </c:pt>
                <c:pt idx="20">
                  <c:v>-11.652490244175999</c:v>
                </c:pt>
                <c:pt idx="21">
                  <c:v>-13.230209413647422</c:v>
                </c:pt>
                <c:pt idx="22">
                  <c:v>-12.453844570667396</c:v>
                </c:pt>
                <c:pt idx="23">
                  <c:v>-12.318713979569059</c:v>
                </c:pt>
                <c:pt idx="24">
                  <c:v>-12.549145023324227</c:v>
                </c:pt>
                <c:pt idx="25">
                  <c:v>-12.06909654347532</c:v>
                </c:pt>
                <c:pt idx="26">
                  <c:v>-11.98773782041949</c:v>
                </c:pt>
                <c:pt idx="27">
                  <c:v>-12.333121977506273</c:v>
                </c:pt>
                <c:pt idx="28">
                  <c:v>-12.179188303869175</c:v>
                </c:pt>
                <c:pt idx="29">
                  <c:v>-13.246336990397308</c:v>
                </c:pt>
                <c:pt idx="30">
                  <c:v>-13.46555250206568</c:v>
                </c:pt>
                <c:pt idx="31">
                  <c:v>-12.606851843848034</c:v>
                </c:pt>
                <c:pt idx="32">
                  <c:v>-12.367050806664801</c:v>
                </c:pt>
                <c:pt idx="33">
                  <c:v>-12.464553685839304</c:v>
                </c:pt>
                <c:pt idx="34">
                  <c:v>-12.542208201694466</c:v>
                </c:pt>
                <c:pt idx="35">
                  <c:v>-12.661922628847005</c:v>
                </c:pt>
                <c:pt idx="36">
                  <c:v>-12.853316659513617</c:v>
                </c:pt>
                <c:pt idx="37">
                  <c:v>-13.271845619112787</c:v>
                </c:pt>
                <c:pt idx="38">
                  <c:v>-13.910322628484883</c:v>
                </c:pt>
                <c:pt idx="39">
                  <c:v>-12.55580721749962</c:v>
                </c:pt>
                <c:pt idx="40">
                  <c:v>-12.395320671586601</c:v>
                </c:pt>
                <c:pt idx="41">
                  <c:v>-12.414505758535864</c:v>
                </c:pt>
                <c:pt idx="42">
                  <c:v>-12.959776518779554</c:v>
                </c:pt>
                <c:pt idx="43">
                  <c:v>-14.135796287550168</c:v>
                </c:pt>
                <c:pt idx="44">
                  <c:v>-13.074006101585526</c:v>
                </c:pt>
                <c:pt idx="45">
                  <c:v>-12.197789700347329</c:v>
                </c:pt>
                <c:pt idx="46">
                  <c:v>-12.207878457240117</c:v>
                </c:pt>
                <c:pt idx="47">
                  <c:v>-11.930016749429816</c:v>
                </c:pt>
                <c:pt idx="48">
                  <c:v>-11.915572706588623</c:v>
                </c:pt>
                <c:pt idx="49">
                  <c:v>-12.406897712939568</c:v>
                </c:pt>
                <c:pt idx="50">
                  <c:v>-12.124773805736803</c:v>
                </c:pt>
                <c:pt idx="51">
                  <c:v>-12.708622119942746</c:v>
                </c:pt>
                <c:pt idx="52">
                  <c:v>-13.367933828132504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488960"/>
        <c:axId val="511483080"/>
      </c:scatterChart>
      <c:valAx>
        <c:axId val="511488960"/>
        <c:scaling>
          <c:orientation val="minMax"/>
          <c:max val="29586"/>
          <c:min val="26665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483080"/>
        <c:crossesAt val="-15"/>
        <c:crossBetween val="midCat"/>
        <c:majorUnit val="365"/>
      </c:valAx>
      <c:valAx>
        <c:axId val="511483080"/>
        <c:scaling>
          <c:orientation val="minMax"/>
          <c:max val="-10"/>
          <c:min val="-1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488960"/>
        <c:crossesAt val="26665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5537747687911E-2"/>
          <c:y val="5.3658621790240391E-2"/>
          <c:w val="0.91369825200589805"/>
          <c:h val="0.85853794864384625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Sheet1!$H$3:$H$98</c:f>
              <c:numCache>
                <c:formatCode>d\-mmm\-yy</c:formatCode>
                <c:ptCount val="96"/>
                <c:pt idx="0">
                  <c:v>26679</c:v>
                </c:pt>
                <c:pt idx="1">
                  <c:v>26710</c:v>
                </c:pt>
                <c:pt idx="2">
                  <c:v>26738</c:v>
                </c:pt>
                <c:pt idx="3">
                  <c:v>26769</c:v>
                </c:pt>
                <c:pt idx="4">
                  <c:v>26799</c:v>
                </c:pt>
                <c:pt idx="5">
                  <c:v>26830</c:v>
                </c:pt>
                <c:pt idx="6">
                  <c:v>26860</c:v>
                </c:pt>
                <c:pt idx="7">
                  <c:v>26891</c:v>
                </c:pt>
                <c:pt idx="8">
                  <c:v>26922</c:v>
                </c:pt>
                <c:pt idx="9">
                  <c:v>26952</c:v>
                </c:pt>
                <c:pt idx="10">
                  <c:v>26983</c:v>
                </c:pt>
                <c:pt idx="11">
                  <c:v>27013</c:v>
                </c:pt>
                <c:pt idx="12">
                  <c:v>27044</c:v>
                </c:pt>
                <c:pt idx="13">
                  <c:v>27075</c:v>
                </c:pt>
                <c:pt idx="14">
                  <c:v>27103</c:v>
                </c:pt>
                <c:pt idx="15">
                  <c:v>27134</c:v>
                </c:pt>
                <c:pt idx="16">
                  <c:v>27164</c:v>
                </c:pt>
                <c:pt idx="17">
                  <c:v>27195</c:v>
                </c:pt>
                <c:pt idx="18">
                  <c:v>27225</c:v>
                </c:pt>
                <c:pt idx="19">
                  <c:v>27256</c:v>
                </c:pt>
                <c:pt idx="20">
                  <c:v>27287</c:v>
                </c:pt>
                <c:pt idx="21">
                  <c:v>27317</c:v>
                </c:pt>
                <c:pt idx="22">
                  <c:v>27348</c:v>
                </c:pt>
                <c:pt idx="23">
                  <c:v>27378</c:v>
                </c:pt>
                <c:pt idx="24">
                  <c:v>27409</c:v>
                </c:pt>
                <c:pt idx="25">
                  <c:v>27440</c:v>
                </c:pt>
                <c:pt idx="26">
                  <c:v>27468</c:v>
                </c:pt>
                <c:pt idx="27">
                  <c:v>27499</c:v>
                </c:pt>
                <c:pt idx="28">
                  <c:v>27529</c:v>
                </c:pt>
                <c:pt idx="29">
                  <c:v>27560</c:v>
                </c:pt>
                <c:pt idx="30">
                  <c:v>27590</c:v>
                </c:pt>
                <c:pt idx="31">
                  <c:v>27621</c:v>
                </c:pt>
                <c:pt idx="32">
                  <c:v>27652</c:v>
                </c:pt>
                <c:pt idx="33">
                  <c:v>27682</c:v>
                </c:pt>
                <c:pt idx="34">
                  <c:v>27713</c:v>
                </c:pt>
                <c:pt idx="35">
                  <c:v>27743</c:v>
                </c:pt>
                <c:pt idx="36">
                  <c:v>27774</c:v>
                </c:pt>
                <c:pt idx="37">
                  <c:v>27805</c:v>
                </c:pt>
                <c:pt idx="38">
                  <c:v>27834</c:v>
                </c:pt>
                <c:pt idx="39">
                  <c:v>27865</c:v>
                </c:pt>
                <c:pt idx="40">
                  <c:v>27895</c:v>
                </c:pt>
                <c:pt idx="41">
                  <c:v>27926</c:v>
                </c:pt>
                <c:pt idx="42">
                  <c:v>27956</c:v>
                </c:pt>
                <c:pt idx="43">
                  <c:v>27987</c:v>
                </c:pt>
                <c:pt idx="44">
                  <c:v>28018</c:v>
                </c:pt>
                <c:pt idx="45">
                  <c:v>28048</c:v>
                </c:pt>
                <c:pt idx="46">
                  <c:v>28079</c:v>
                </c:pt>
                <c:pt idx="47">
                  <c:v>28109</c:v>
                </c:pt>
                <c:pt idx="48">
                  <c:v>28140</c:v>
                </c:pt>
                <c:pt idx="49">
                  <c:v>28171</c:v>
                </c:pt>
                <c:pt idx="50">
                  <c:v>28199</c:v>
                </c:pt>
                <c:pt idx="51">
                  <c:v>28230</c:v>
                </c:pt>
                <c:pt idx="52">
                  <c:v>28260</c:v>
                </c:pt>
                <c:pt idx="53">
                  <c:v>28291</c:v>
                </c:pt>
                <c:pt idx="54">
                  <c:v>28321</c:v>
                </c:pt>
                <c:pt idx="55">
                  <c:v>28352</c:v>
                </c:pt>
                <c:pt idx="56">
                  <c:v>28383</c:v>
                </c:pt>
                <c:pt idx="57">
                  <c:v>28413</c:v>
                </c:pt>
                <c:pt idx="58">
                  <c:v>28444</c:v>
                </c:pt>
                <c:pt idx="59">
                  <c:v>28474</c:v>
                </c:pt>
                <c:pt idx="60">
                  <c:v>28505</c:v>
                </c:pt>
                <c:pt idx="61">
                  <c:v>28536</c:v>
                </c:pt>
                <c:pt idx="62">
                  <c:v>28564</c:v>
                </c:pt>
                <c:pt idx="63">
                  <c:v>28595</c:v>
                </c:pt>
                <c:pt idx="64">
                  <c:v>28625</c:v>
                </c:pt>
                <c:pt idx="65">
                  <c:v>28656</c:v>
                </c:pt>
                <c:pt idx="66">
                  <c:v>28686</c:v>
                </c:pt>
                <c:pt idx="67">
                  <c:v>28717</c:v>
                </c:pt>
                <c:pt idx="68">
                  <c:v>28748</c:v>
                </c:pt>
                <c:pt idx="69">
                  <c:v>28778</c:v>
                </c:pt>
                <c:pt idx="70">
                  <c:v>28809</c:v>
                </c:pt>
                <c:pt idx="71">
                  <c:v>28839</c:v>
                </c:pt>
                <c:pt idx="72">
                  <c:v>28870</c:v>
                </c:pt>
                <c:pt idx="73">
                  <c:v>28901</c:v>
                </c:pt>
                <c:pt idx="74">
                  <c:v>28929</c:v>
                </c:pt>
                <c:pt idx="75">
                  <c:v>28960</c:v>
                </c:pt>
                <c:pt idx="76">
                  <c:v>28990</c:v>
                </c:pt>
                <c:pt idx="77">
                  <c:v>29021</c:v>
                </c:pt>
                <c:pt idx="78">
                  <c:v>29051</c:v>
                </c:pt>
                <c:pt idx="79">
                  <c:v>29082</c:v>
                </c:pt>
                <c:pt idx="80">
                  <c:v>29113</c:v>
                </c:pt>
                <c:pt idx="81">
                  <c:v>29143</c:v>
                </c:pt>
                <c:pt idx="82">
                  <c:v>29174</c:v>
                </c:pt>
                <c:pt idx="83">
                  <c:v>29204</c:v>
                </c:pt>
                <c:pt idx="84">
                  <c:v>29235</c:v>
                </c:pt>
                <c:pt idx="85">
                  <c:v>29266</c:v>
                </c:pt>
                <c:pt idx="86">
                  <c:v>29295</c:v>
                </c:pt>
                <c:pt idx="87">
                  <c:v>29326</c:v>
                </c:pt>
                <c:pt idx="88">
                  <c:v>29356</c:v>
                </c:pt>
                <c:pt idx="89">
                  <c:v>29387</c:v>
                </c:pt>
                <c:pt idx="90">
                  <c:v>29417</c:v>
                </c:pt>
                <c:pt idx="91">
                  <c:v>29448</c:v>
                </c:pt>
                <c:pt idx="92">
                  <c:v>29479</c:v>
                </c:pt>
                <c:pt idx="93">
                  <c:v>29509</c:v>
                </c:pt>
                <c:pt idx="94">
                  <c:v>29540</c:v>
                </c:pt>
                <c:pt idx="95">
                  <c:v>29570</c:v>
                </c:pt>
              </c:numCache>
            </c:numRef>
          </c:xVal>
          <c:yVal>
            <c:numRef>
              <c:f>Sheet1!$I$3:$I$98</c:f>
              <c:numCache>
                <c:formatCode>0.00</c:formatCode>
                <c:ptCount val="96"/>
                <c:pt idx="0">
                  <c:v>-11.8</c:v>
                </c:pt>
                <c:pt idx="1">
                  <c:v>-12.5</c:v>
                </c:pt>
                <c:pt idx="2">
                  <c:v>-11.8</c:v>
                </c:pt>
                <c:pt idx="3">
                  <c:v>-11.5</c:v>
                </c:pt>
                <c:pt idx="6">
                  <c:v>-12.6</c:v>
                </c:pt>
                <c:pt idx="7">
                  <c:v>-10.199999999999999</c:v>
                </c:pt>
                <c:pt idx="9">
                  <c:v>-11.8</c:v>
                </c:pt>
                <c:pt idx="10">
                  <c:v>-9.6</c:v>
                </c:pt>
                <c:pt idx="11">
                  <c:v>-12.1</c:v>
                </c:pt>
                <c:pt idx="12">
                  <c:v>-12.9</c:v>
                </c:pt>
                <c:pt idx="14">
                  <c:v>-12.1</c:v>
                </c:pt>
                <c:pt idx="15">
                  <c:v>-12.8</c:v>
                </c:pt>
                <c:pt idx="16">
                  <c:v>-13.4</c:v>
                </c:pt>
                <c:pt idx="17">
                  <c:v>-12.9</c:v>
                </c:pt>
                <c:pt idx="18">
                  <c:v>-12.7</c:v>
                </c:pt>
                <c:pt idx="21">
                  <c:v>-11</c:v>
                </c:pt>
                <c:pt idx="22">
                  <c:v>-12.1</c:v>
                </c:pt>
                <c:pt idx="23">
                  <c:v>-10.9</c:v>
                </c:pt>
                <c:pt idx="24">
                  <c:v>-11.6</c:v>
                </c:pt>
                <c:pt idx="25">
                  <c:v>-13</c:v>
                </c:pt>
                <c:pt idx="26">
                  <c:v>-13.1</c:v>
                </c:pt>
                <c:pt idx="27">
                  <c:v>-13.2</c:v>
                </c:pt>
                <c:pt idx="29">
                  <c:v>-13.1</c:v>
                </c:pt>
                <c:pt idx="30">
                  <c:v>-12.5</c:v>
                </c:pt>
                <c:pt idx="31">
                  <c:v>-12.6</c:v>
                </c:pt>
                <c:pt idx="32">
                  <c:v>-11.2</c:v>
                </c:pt>
                <c:pt idx="33">
                  <c:v>-11</c:v>
                </c:pt>
                <c:pt idx="34">
                  <c:v>-11.9</c:v>
                </c:pt>
                <c:pt idx="35">
                  <c:v>-12</c:v>
                </c:pt>
                <c:pt idx="36">
                  <c:v>-12.2</c:v>
                </c:pt>
                <c:pt idx="37">
                  <c:v>-11.6</c:v>
                </c:pt>
                <c:pt idx="38">
                  <c:v>-12.6</c:v>
                </c:pt>
                <c:pt idx="39">
                  <c:v>-12</c:v>
                </c:pt>
                <c:pt idx="40">
                  <c:v>-13.4</c:v>
                </c:pt>
                <c:pt idx="41">
                  <c:v>-12.3</c:v>
                </c:pt>
                <c:pt idx="42">
                  <c:v>-12.3</c:v>
                </c:pt>
                <c:pt idx="43">
                  <c:v>-12</c:v>
                </c:pt>
                <c:pt idx="44">
                  <c:v>-11.1</c:v>
                </c:pt>
                <c:pt idx="45">
                  <c:v>-11.8</c:v>
                </c:pt>
                <c:pt idx="46">
                  <c:v>-12.1</c:v>
                </c:pt>
                <c:pt idx="47">
                  <c:v>-11.9</c:v>
                </c:pt>
                <c:pt idx="48">
                  <c:v>-12.5</c:v>
                </c:pt>
                <c:pt idx="49">
                  <c:v>-12.3</c:v>
                </c:pt>
                <c:pt idx="50">
                  <c:v>-12.7</c:v>
                </c:pt>
                <c:pt idx="51">
                  <c:v>-11.4</c:v>
                </c:pt>
                <c:pt idx="52">
                  <c:v>-13.1</c:v>
                </c:pt>
                <c:pt idx="54">
                  <c:v>-13</c:v>
                </c:pt>
                <c:pt idx="60">
                  <c:v>-12.9</c:v>
                </c:pt>
                <c:pt idx="61">
                  <c:v>-12.9</c:v>
                </c:pt>
                <c:pt idx="62">
                  <c:v>-12.8</c:v>
                </c:pt>
                <c:pt idx="63">
                  <c:v>-13.3</c:v>
                </c:pt>
                <c:pt idx="64">
                  <c:v>-13.4</c:v>
                </c:pt>
                <c:pt idx="65">
                  <c:v>-12.8</c:v>
                </c:pt>
                <c:pt idx="66">
                  <c:v>-12.6</c:v>
                </c:pt>
                <c:pt idx="67">
                  <c:v>-12.5</c:v>
                </c:pt>
                <c:pt idx="68">
                  <c:v>-12.3</c:v>
                </c:pt>
                <c:pt idx="69">
                  <c:v>-12.3</c:v>
                </c:pt>
                <c:pt idx="70">
                  <c:v>-12.4</c:v>
                </c:pt>
                <c:pt idx="71">
                  <c:v>-12.8</c:v>
                </c:pt>
                <c:pt idx="72">
                  <c:v>-12.9</c:v>
                </c:pt>
                <c:pt idx="73">
                  <c:v>-12.9</c:v>
                </c:pt>
                <c:pt idx="74">
                  <c:v>-13</c:v>
                </c:pt>
                <c:pt idx="75">
                  <c:v>-13.2</c:v>
                </c:pt>
                <c:pt idx="76">
                  <c:v>-13.3</c:v>
                </c:pt>
                <c:pt idx="77">
                  <c:v>-13.2</c:v>
                </c:pt>
                <c:pt idx="78">
                  <c:v>-12.7</c:v>
                </c:pt>
                <c:pt idx="79">
                  <c:v>-12.8</c:v>
                </c:pt>
                <c:pt idx="80">
                  <c:v>-12.2</c:v>
                </c:pt>
                <c:pt idx="81">
                  <c:v>-12.4</c:v>
                </c:pt>
                <c:pt idx="82">
                  <c:v>-12.7</c:v>
                </c:pt>
                <c:pt idx="83">
                  <c:v>-12.7</c:v>
                </c:pt>
                <c:pt idx="84">
                  <c:v>-12.9</c:v>
                </c:pt>
                <c:pt idx="85">
                  <c:v>-13</c:v>
                </c:pt>
                <c:pt idx="86">
                  <c:v>-13.2</c:v>
                </c:pt>
                <c:pt idx="87">
                  <c:v>-12.7</c:v>
                </c:pt>
                <c:pt idx="88">
                  <c:v>-13.4</c:v>
                </c:pt>
                <c:pt idx="89">
                  <c:v>-13</c:v>
                </c:pt>
                <c:pt idx="90">
                  <c:v>-12.7</c:v>
                </c:pt>
                <c:pt idx="91">
                  <c:v>-12.2</c:v>
                </c:pt>
                <c:pt idx="92">
                  <c:v>-12.2</c:v>
                </c:pt>
                <c:pt idx="93">
                  <c:v>-11.9</c:v>
                </c:pt>
                <c:pt idx="94">
                  <c:v>-12.4</c:v>
                </c:pt>
                <c:pt idx="95">
                  <c:v>-12.5</c:v>
                </c:pt>
              </c:numCache>
            </c:numRef>
          </c:yVal>
          <c:smooth val="0"/>
        </c:ser>
        <c:ser>
          <c:idx val="2"/>
          <c:order val="1"/>
          <c:spPr>
            <a:ln w="19050">
              <a:noFill/>
            </a:ln>
          </c:spPr>
          <c:marker>
            <c:symbol val="plus"/>
            <c:size val="10"/>
            <c:spPr>
              <a:solidFill>
                <a:schemeClr val="bg1"/>
              </a:solidFill>
              <a:ln w="25400">
                <a:solidFill>
                  <a:srgbClr val="FF0000"/>
                </a:solidFill>
                <a:prstDash val="solid"/>
              </a:ln>
            </c:spPr>
          </c:marker>
          <c:xVal>
            <c:numRef>
              <c:f>Sheet1!$K$3:$K$60</c:f>
              <c:numCache>
                <c:formatCode>d\-mmm\-yy</c:formatCode>
                <c:ptCount val="58"/>
                <c:pt idx="0">
                  <c:v>27409</c:v>
                </c:pt>
                <c:pt idx="1">
                  <c:v>27440</c:v>
                </c:pt>
                <c:pt idx="2">
                  <c:v>27468</c:v>
                </c:pt>
                <c:pt idx="3">
                  <c:v>27499</c:v>
                </c:pt>
                <c:pt idx="4">
                  <c:v>27529</c:v>
                </c:pt>
                <c:pt idx="5">
                  <c:v>27560</c:v>
                </c:pt>
                <c:pt idx="6">
                  <c:v>27590</c:v>
                </c:pt>
                <c:pt idx="7">
                  <c:v>27621</c:v>
                </c:pt>
                <c:pt idx="8">
                  <c:v>27652</c:v>
                </c:pt>
                <c:pt idx="9">
                  <c:v>27682</c:v>
                </c:pt>
                <c:pt idx="10">
                  <c:v>27713</c:v>
                </c:pt>
                <c:pt idx="11">
                  <c:v>27743</c:v>
                </c:pt>
                <c:pt idx="12">
                  <c:v>27774</c:v>
                </c:pt>
                <c:pt idx="13">
                  <c:v>27805</c:v>
                </c:pt>
                <c:pt idx="14">
                  <c:v>27834</c:v>
                </c:pt>
                <c:pt idx="15">
                  <c:v>27865</c:v>
                </c:pt>
                <c:pt idx="16">
                  <c:v>27895</c:v>
                </c:pt>
                <c:pt idx="17">
                  <c:v>27926</c:v>
                </c:pt>
                <c:pt idx="18">
                  <c:v>27956</c:v>
                </c:pt>
                <c:pt idx="19">
                  <c:v>27987</c:v>
                </c:pt>
                <c:pt idx="20">
                  <c:v>28018</c:v>
                </c:pt>
                <c:pt idx="21">
                  <c:v>28048</c:v>
                </c:pt>
                <c:pt idx="22">
                  <c:v>28079</c:v>
                </c:pt>
                <c:pt idx="23">
                  <c:v>28109</c:v>
                </c:pt>
                <c:pt idx="24">
                  <c:v>28140</c:v>
                </c:pt>
                <c:pt idx="25">
                  <c:v>28171</c:v>
                </c:pt>
                <c:pt idx="26">
                  <c:v>28199</c:v>
                </c:pt>
                <c:pt idx="27">
                  <c:v>28230</c:v>
                </c:pt>
                <c:pt idx="28">
                  <c:v>28260</c:v>
                </c:pt>
                <c:pt idx="29">
                  <c:v>28291</c:v>
                </c:pt>
                <c:pt idx="30">
                  <c:v>28321</c:v>
                </c:pt>
                <c:pt idx="31">
                  <c:v>28352</c:v>
                </c:pt>
                <c:pt idx="32">
                  <c:v>28383</c:v>
                </c:pt>
                <c:pt idx="33">
                  <c:v>28413</c:v>
                </c:pt>
                <c:pt idx="34">
                  <c:v>28444</c:v>
                </c:pt>
                <c:pt idx="35">
                  <c:v>28474</c:v>
                </c:pt>
                <c:pt idx="36">
                  <c:v>28505</c:v>
                </c:pt>
                <c:pt idx="37">
                  <c:v>28536</c:v>
                </c:pt>
                <c:pt idx="38">
                  <c:v>28564</c:v>
                </c:pt>
                <c:pt idx="39">
                  <c:v>28595</c:v>
                </c:pt>
                <c:pt idx="40">
                  <c:v>28625</c:v>
                </c:pt>
                <c:pt idx="41">
                  <c:v>28656</c:v>
                </c:pt>
                <c:pt idx="42">
                  <c:v>28686</c:v>
                </c:pt>
                <c:pt idx="43">
                  <c:v>28717</c:v>
                </c:pt>
                <c:pt idx="44">
                  <c:v>28748</c:v>
                </c:pt>
                <c:pt idx="45">
                  <c:v>28778</c:v>
                </c:pt>
                <c:pt idx="46">
                  <c:v>28809</c:v>
                </c:pt>
                <c:pt idx="47">
                  <c:v>28839</c:v>
                </c:pt>
                <c:pt idx="48">
                  <c:v>28870</c:v>
                </c:pt>
                <c:pt idx="49">
                  <c:v>28901</c:v>
                </c:pt>
                <c:pt idx="50">
                  <c:v>28929</c:v>
                </c:pt>
                <c:pt idx="51">
                  <c:v>28960</c:v>
                </c:pt>
                <c:pt idx="52">
                  <c:v>28990</c:v>
                </c:pt>
                <c:pt idx="53">
                  <c:v>29021</c:v>
                </c:pt>
                <c:pt idx="54">
                  <c:v>29051</c:v>
                </c:pt>
                <c:pt idx="55">
                  <c:v>29082</c:v>
                </c:pt>
                <c:pt idx="56">
                  <c:v>29113</c:v>
                </c:pt>
                <c:pt idx="57">
                  <c:v>29143</c:v>
                </c:pt>
              </c:numCache>
            </c:numRef>
          </c:xVal>
          <c:yVal>
            <c:numRef>
              <c:f>Sheet1!$L$3:$L$60</c:f>
              <c:numCache>
                <c:formatCode>0.00</c:formatCode>
                <c:ptCount val="58"/>
                <c:pt idx="0">
                  <c:v>-14.6</c:v>
                </c:pt>
                <c:pt idx="3">
                  <c:v>-12.8</c:v>
                </c:pt>
                <c:pt idx="4">
                  <c:v>-10</c:v>
                </c:pt>
                <c:pt idx="6">
                  <c:v>-7.6</c:v>
                </c:pt>
                <c:pt idx="8">
                  <c:v>-12</c:v>
                </c:pt>
                <c:pt idx="10">
                  <c:v>-14.5</c:v>
                </c:pt>
                <c:pt idx="11">
                  <c:v>-14</c:v>
                </c:pt>
                <c:pt idx="12">
                  <c:v>-14</c:v>
                </c:pt>
                <c:pt idx="13">
                  <c:v>-13.1</c:v>
                </c:pt>
                <c:pt idx="14">
                  <c:v>-8.1999999999999993</c:v>
                </c:pt>
                <c:pt idx="16">
                  <c:v>-8.5</c:v>
                </c:pt>
                <c:pt idx="17">
                  <c:v>-4.21</c:v>
                </c:pt>
                <c:pt idx="19">
                  <c:v>-7.8</c:v>
                </c:pt>
                <c:pt idx="20">
                  <c:v>-17.600000000000001</c:v>
                </c:pt>
                <c:pt idx="22">
                  <c:v>-16</c:v>
                </c:pt>
                <c:pt idx="24">
                  <c:v>-16.8</c:v>
                </c:pt>
                <c:pt idx="25">
                  <c:v>-15.8</c:v>
                </c:pt>
                <c:pt idx="26">
                  <c:v>-16.100000000000001</c:v>
                </c:pt>
                <c:pt idx="27">
                  <c:v>-14</c:v>
                </c:pt>
                <c:pt idx="28">
                  <c:v>-13.9</c:v>
                </c:pt>
                <c:pt idx="29">
                  <c:v>-13.5</c:v>
                </c:pt>
                <c:pt idx="30">
                  <c:v>-13.3</c:v>
                </c:pt>
                <c:pt idx="32">
                  <c:v>-13.3</c:v>
                </c:pt>
                <c:pt idx="34">
                  <c:v>-14.6</c:v>
                </c:pt>
                <c:pt idx="36">
                  <c:v>-15.1</c:v>
                </c:pt>
                <c:pt idx="38">
                  <c:v>-8.1999999999999993</c:v>
                </c:pt>
                <c:pt idx="39">
                  <c:v>-11</c:v>
                </c:pt>
                <c:pt idx="41">
                  <c:v>-11</c:v>
                </c:pt>
                <c:pt idx="42">
                  <c:v>-10.3</c:v>
                </c:pt>
                <c:pt idx="43">
                  <c:v>-15.1</c:v>
                </c:pt>
                <c:pt idx="44">
                  <c:v>-15</c:v>
                </c:pt>
                <c:pt idx="45">
                  <c:v>-13.8</c:v>
                </c:pt>
                <c:pt idx="46">
                  <c:v>-16.2</c:v>
                </c:pt>
                <c:pt idx="48">
                  <c:v>-13.9</c:v>
                </c:pt>
                <c:pt idx="49">
                  <c:v>-14.6</c:v>
                </c:pt>
                <c:pt idx="50">
                  <c:v>-14.8</c:v>
                </c:pt>
                <c:pt idx="51">
                  <c:v>-17.600000000000001</c:v>
                </c:pt>
                <c:pt idx="52">
                  <c:v>-8.5</c:v>
                </c:pt>
                <c:pt idx="53">
                  <c:v>-12.1</c:v>
                </c:pt>
                <c:pt idx="54">
                  <c:v>-13.4</c:v>
                </c:pt>
                <c:pt idx="55">
                  <c:v>-12</c:v>
                </c:pt>
                <c:pt idx="56">
                  <c:v>-14.8</c:v>
                </c:pt>
                <c:pt idx="57">
                  <c:v>-16.899999999999999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485040"/>
        <c:axId val="511483472"/>
      </c:scatterChart>
      <c:valAx>
        <c:axId val="511485040"/>
        <c:scaling>
          <c:orientation val="minMax"/>
          <c:max val="29586"/>
          <c:min val="26665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483472"/>
        <c:crossesAt val="-18"/>
        <c:crossBetween val="midCat"/>
        <c:majorUnit val="365"/>
      </c:valAx>
      <c:valAx>
        <c:axId val="511483472"/>
        <c:scaling>
          <c:orientation val="minMax"/>
          <c:max val="-4"/>
          <c:min val="-18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485040"/>
        <c:crossesAt val="26665"/>
        <c:crossBetween val="midCat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060400399740827"/>
          <c:y val="4.6295040934452728E-3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482201753721489"/>
          <c:y val="0.15562913907284767"/>
          <c:w val="0.8406725806484634"/>
          <c:h val="0.7913907284768212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8.1562773403324587E-2"/>
                  <c:y val="-0.7763571741032371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Sheet1!$AU$136:$AU$152</c:f>
              <c:numCache>
                <c:formatCode>General</c:formatCode>
                <c:ptCount val="17"/>
                <c:pt idx="0">
                  <c:v>7</c:v>
                </c:pt>
                <c:pt idx="1">
                  <c:v>21</c:v>
                </c:pt>
                <c:pt idx="2">
                  <c:v>32</c:v>
                </c:pt>
                <c:pt idx="3">
                  <c:v>42</c:v>
                </c:pt>
                <c:pt idx="4">
                  <c:v>54</c:v>
                </c:pt>
                <c:pt idx="5">
                  <c:v>68</c:v>
                </c:pt>
                <c:pt idx="6">
                  <c:v>81</c:v>
                </c:pt>
                <c:pt idx="7">
                  <c:v>96</c:v>
                </c:pt>
                <c:pt idx="8">
                  <c:v>110</c:v>
                </c:pt>
                <c:pt idx="9">
                  <c:v>131</c:v>
                </c:pt>
              </c:numCache>
            </c:numRef>
          </c:xVal>
          <c:yVal>
            <c:numRef>
              <c:f>Sheet1!$AV$136:$AV$152</c:f>
              <c:numCache>
                <c:formatCode>0.00</c:formatCode>
                <c:ptCount val="17"/>
                <c:pt idx="0">
                  <c:v>-12.977398261267235</c:v>
                </c:pt>
                <c:pt idx="1">
                  <c:v>-12.381761915110205</c:v>
                </c:pt>
                <c:pt idx="2">
                  <c:v>-12.113124312771378</c:v>
                </c:pt>
                <c:pt idx="3">
                  <c:v>-12.241925437009803</c:v>
                </c:pt>
                <c:pt idx="4">
                  <c:v>-12.275978318405677</c:v>
                </c:pt>
                <c:pt idx="5">
                  <c:v>-12.48038020279275</c:v>
                </c:pt>
                <c:pt idx="6">
                  <c:v>-12.498524807473419</c:v>
                </c:pt>
                <c:pt idx="7">
                  <c:v>-12.777756505747837</c:v>
                </c:pt>
                <c:pt idx="8">
                  <c:v>-13.58680903965543</c:v>
                </c:pt>
                <c:pt idx="9">
                  <c:v>-13.713725723707197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484256"/>
        <c:axId val="511486216"/>
      </c:scatterChart>
      <c:valAx>
        <c:axId val="511484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11486216"/>
        <c:crosses val="autoZero"/>
        <c:crossBetween val="midCat"/>
      </c:valAx>
      <c:valAx>
        <c:axId val="511486216"/>
        <c:scaling>
          <c:orientation val="minMax"/>
          <c:max val="-10"/>
          <c:min val="-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1484256"/>
        <c:crosses val="autoZero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273716167992971E-2"/>
          <c:y val="4.2207825664431618E-2"/>
          <c:w val="0.92745297020436568"/>
          <c:h val="0.8831175831327230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99CC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Sheet1!$C$3:$C$91</c:f>
              <c:numCache>
                <c:formatCode>d\-mmm\-yy</c:formatCode>
                <c:ptCount val="89"/>
                <c:pt idx="0">
                  <c:v>26830</c:v>
                </c:pt>
                <c:pt idx="1">
                  <c:v>26860</c:v>
                </c:pt>
                <c:pt idx="2">
                  <c:v>26891</c:v>
                </c:pt>
                <c:pt idx="3">
                  <c:v>26922</c:v>
                </c:pt>
                <c:pt idx="4">
                  <c:v>27195</c:v>
                </c:pt>
                <c:pt idx="5">
                  <c:v>27225</c:v>
                </c:pt>
                <c:pt idx="6">
                  <c:v>27256</c:v>
                </c:pt>
                <c:pt idx="7">
                  <c:v>27287</c:v>
                </c:pt>
                <c:pt idx="8">
                  <c:v>27560</c:v>
                </c:pt>
                <c:pt idx="9">
                  <c:v>27590</c:v>
                </c:pt>
                <c:pt idx="10">
                  <c:v>27621</c:v>
                </c:pt>
                <c:pt idx="11">
                  <c:v>27652</c:v>
                </c:pt>
                <c:pt idx="12">
                  <c:v>27926</c:v>
                </c:pt>
                <c:pt idx="13">
                  <c:v>27956</c:v>
                </c:pt>
                <c:pt idx="14">
                  <c:v>27987</c:v>
                </c:pt>
                <c:pt idx="15">
                  <c:v>28018</c:v>
                </c:pt>
                <c:pt idx="16">
                  <c:v>28291</c:v>
                </c:pt>
                <c:pt idx="17">
                  <c:v>28321</c:v>
                </c:pt>
                <c:pt idx="18">
                  <c:v>28352</c:v>
                </c:pt>
                <c:pt idx="19">
                  <c:v>28383</c:v>
                </c:pt>
                <c:pt idx="20">
                  <c:v>28656</c:v>
                </c:pt>
                <c:pt idx="21">
                  <c:v>28686</c:v>
                </c:pt>
                <c:pt idx="22">
                  <c:v>28717</c:v>
                </c:pt>
                <c:pt idx="23">
                  <c:v>28748</c:v>
                </c:pt>
                <c:pt idx="24">
                  <c:v>29021</c:v>
                </c:pt>
                <c:pt idx="25">
                  <c:v>29051</c:v>
                </c:pt>
                <c:pt idx="26">
                  <c:v>29082</c:v>
                </c:pt>
                <c:pt idx="27">
                  <c:v>29113</c:v>
                </c:pt>
                <c:pt idx="28">
                  <c:v>29387</c:v>
                </c:pt>
                <c:pt idx="29">
                  <c:v>29417</c:v>
                </c:pt>
                <c:pt idx="30">
                  <c:v>29448</c:v>
                </c:pt>
                <c:pt idx="31">
                  <c:v>29479</c:v>
                </c:pt>
              </c:numCache>
            </c:numRef>
          </c:xVal>
          <c:yVal>
            <c:numRef>
              <c:f>Sheet1!$D$3:$D$91</c:f>
              <c:numCache>
                <c:formatCode>0.00</c:formatCode>
                <c:ptCount val="89"/>
                <c:pt idx="0">
                  <c:v>-11.949</c:v>
                </c:pt>
                <c:pt idx="1">
                  <c:v>-11.772</c:v>
                </c:pt>
                <c:pt idx="2">
                  <c:v>-12.345499999999999</c:v>
                </c:pt>
                <c:pt idx="3">
                  <c:v>-13.687799999999999</c:v>
                </c:pt>
                <c:pt idx="4">
                  <c:v>-12.5914</c:v>
                </c:pt>
                <c:pt idx="5">
                  <c:v>-12.3034</c:v>
                </c:pt>
                <c:pt idx="6">
                  <c:v>-12.384</c:v>
                </c:pt>
                <c:pt idx="7">
                  <c:v>-12.849</c:v>
                </c:pt>
                <c:pt idx="8">
                  <c:v>-12.5486</c:v>
                </c:pt>
                <c:pt idx="9">
                  <c:v>-11.7836</c:v>
                </c:pt>
                <c:pt idx="10">
                  <c:v>-11.749500000000001</c:v>
                </c:pt>
                <c:pt idx="11">
                  <c:v>-12.484200000000001</c:v>
                </c:pt>
                <c:pt idx="12">
                  <c:v>-11.7316</c:v>
                </c:pt>
                <c:pt idx="13">
                  <c:v>-11.6746</c:v>
                </c:pt>
                <c:pt idx="14">
                  <c:v>-12.183</c:v>
                </c:pt>
                <c:pt idx="15">
                  <c:v>-13.268000000000001</c:v>
                </c:pt>
                <c:pt idx="16">
                  <c:v>-12.474600000000001</c:v>
                </c:pt>
                <c:pt idx="17">
                  <c:v>-12.432600000000001</c:v>
                </c:pt>
                <c:pt idx="18">
                  <c:v>-12.9565</c:v>
                </c:pt>
                <c:pt idx="19">
                  <c:v>-14.057</c:v>
                </c:pt>
                <c:pt idx="20">
                  <c:v>-12.630599999999999</c:v>
                </c:pt>
                <c:pt idx="21">
                  <c:v>-12.5916</c:v>
                </c:pt>
                <c:pt idx="22">
                  <c:v>-12.929499999999999</c:v>
                </c:pt>
                <c:pt idx="23">
                  <c:v>-13.6518</c:v>
                </c:pt>
                <c:pt idx="24">
                  <c:v>-12.3286</c:v>
                </c:pt>
                <c:pt idx="25">
                  <c:v>-12.6076</c:v>
                </c:pt>
                <c:pt idx="26">
                  <c:v>-13.084999999999999</c:v>
                </c:pt>
                <c:pt idx="27">
                  <c:v>-13.7546</c:v>
                </c:pt>
                <c:pt idx="28">
                  <c:v>-11.838000000000001</c:v>
                </c:pt>
                <c:pt idx="29">
                  <c:v>-11.496</c:v>
                </c:pt>
                <c:pt idx="30">
                  <c:v>-11.899000000000001</c:v>
                </c:pt>
                <c:pt idx="31">
                  <c:v>-13.070800000000002</c:v>
                </c:pt>
              </c:numCache>
            </c:numRef>
          </c:yVal>
          <c:smooth val="0"/>
        </c:ser>
        <c:ser>
          <c:idx val="1"/>
          <c:order val="1"/>
          <c:spPr>
            <a:ln w="19050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Sheet1!$E$3:$E$50</c:f>
              <c:numCache>
                <c:formatCode>d\-mmm\-yy</c:formatCode>
                <c:ptCount val="48"/>
                <c:pt idx="0">
                  <c:v>26799</c:v>
                </c:pt>
                <c:pt idx="1">
                  <c:v>26830</c:v>
                </c:pt>
                <c:pt idx="2">
                  <c:v>26860</c:v>
                </c:pt>
                <c:pt idx="3">
                  <c:v>26891</c:v>
                </c:pt>
                <c:pt idx="4">
                  <c:v>26922</c:v>
                </c:pt>
                <c:pt idx="5">
                  <c:v>26952</c:v>
                </c:pt>
                <c:pt idx="6">
                  <c:v>27164</c:v>
                </c:pt>
                <c:pt idx="7">
                  <c:v>27195</c:v>
                </c:pt>
                <c:pt idx="8">
                  <c:v>27225</c:v>
                </c:pt>
                <c:pt idx="9">
                  <c:v>27256</c:v>
                </c:pt>
                <c:pt idx="10">
                  <c:v>27287</c:v>
                </c:pt>
                <c:pt idx="11">
                  <c:v>27317</c:v>
                </c:pt>
                <c:pt idx="12">
                  <c:v>27529</c:v>
                </c:pt>
                <c:pt idx="13">
                  <c:v>27560</c:v>
                </c:pt>
                <c:pt idx="14">
                  <c:v>27590</c:v>
                </c:pt>
                <c:pt idx="15">
                  <c:v>27621</c:v>
                </c:pt>
                <c:pt idx="16">
                  <c:v>27652</c:v>
                </c:pt>
                <c:pt idx="17">
                  <c:v>27682</c:v>
                </c:pt>
                <c:pt idx="18">
                  <c:v>27895</c:v>
                </c:pt>
                <c:pt idx="19">
                  <c:v>27926</c:v>
                </c:pt>
                <c:pt idx="20">
                  <c:v>27956</c:v>
                </c:pt>
                <c:pt idx="21">
                  <c:v>27987</c:v>
                </c:pt>
                <c:pt idx="22">
                  <c:v>28018</c:v>
                </c:pt>
                <c:pt idx="23">
                  <c:v>28048</c:v>
                </c:pt>
                <c:pt idx="24">
                  <c:v>28260</c:v>
                </c:pt>
                <c:pt idx="25">
                  <c:v>28291</c:v>
                </c:pt>
                <c:pt idx="26">
                  <c:v>28321</c:v>
                </c:pt>
                <c:pt idx="27">
                  <c:v>28352</c:v>
                </c:pt>
                <c:pt idx="28">
                  <c:v>28383</c:v>
                </c:pt>
                <c:pt idx="29">
                  <c:v>28413</c:v>
                </c:pt>
                <c:pt idx="30">
                  <c:v>28625</c:v>
                </c:pt>
                <c:pt idx="31">
                  <c:v>28656</c:v>
                </c:pt>
                <c:pt idx="32">
                  <c:v>28686</c:v>
                </c:pt>
                <c:pt idx="33">
                  <c:v>28717</c:v>
                </c:pt>
                <c:pt idx="34">
                  <c:v>28748</c:v>
                </c:pt>
                <c:pt idx="35">
                  <c:v>28778</c:v>
                </c:pt>
                <c:pt idx="36">
                  <c:v>28990</c:v>
                </c:pt>
                <c:pt idx="37">
                  <c:v>29021</c:v>
                </c:pt>
                <c:pt idx="38">
                  <c:v>29051</c:v>
                </c:pt>
                <c:pt idx="39">
                  <c:v>29082</c:v>
                </c:pt>
                <c:pt idx="40">
                  <c:v>29113</c:v>
                </c:pt>
                <c:pt idx="41">
                  <c:v>29143</c:v>
                </c:pt>
                <c:pt idx="42">
                  <c:v>29356</c:v>
                </c:pt>
                <c:pt idx="43">
                  <c:v>29387</c:v>
                </c:pt>
                <c:pt idx="44">
                  <c:v>29417</c:v>
                </c:pt>
                <c:pt idx="45">
                  <c:v>29448</c:v>
                </c:pt>
                <c:pt idx="46">
                  <c:v>29479</c:v>
                </c:pt>
                <c:pt idx="47">
                  <c:v>29509</c:v>
                </c:pt>
              </c:numCache>
            </c:numRef>
          </c:xVal>
          <c:yVal>
            <c:numRef>
              <c:f>Sheet1!$F$3:$F$50</c:f>
              <c:numCache>
                <c:formatCode>0.00</c:formatCode>
                <c:ptCount val="48"/>
                <c:pt idx="2">
                  <c:v>-12.6</c:v>
                </c:pt>
                <c:pt idx="3">
                  <c:v>-10.199999999999999</c:v>
                </c:pt>
                <c:pt idx="5">
                  <c:v>-11.8</c:v>
                </c:pt>
                <c:pt idx="6">
                  <c:v>-13.4</c:v>
                </c:pt>
                <c:pt idx="7">
                  <c:v>-12.9</c:v>
                </c:pt>
                <c:pt idx="8">
                  <c:v>-12.7</c:v>
                </c:pt>
                <c:pt idx="11">
                  <c:v>-11</c:v>
                </c:pt>
                <c:pt idx="13">
                  <c:v>-13.1</c:v>
                </c:pt>
                <c:pt idx="14">
                  <c:v>-12.5</c:v>
                </c:pt>
                <c:pt idx="15">
                  <c:v>-12.6</c:v>
                </c:pt>
                <c:pt idx="16">
                  <c:v>-11.2</c:v>
                </c:pt>
                <c:pt idx="17">
                  <c:v>-11</c:v>
                </c:pt>
                <c:pt idx="18">
                  <c:v>-13.4</c:v>
                </c:pt>
                <c:pt idx="19">
                  <c:v>-12.3</c:v>
                </c:pt>
                <c:pt idx="20">
                  <c:v>-12.3</c:v>
                </c:pt>
                <c:pt idx="21">
                  <c:v>-12</c:v>
                </c:pt>
                <c:pt idx="22">
                  <c:v>-11.1</c:v>
                </c:pt>
                <c:pt idx="23">
                  <c:v>-11.8</c:v>
                </c:pt>
                <c:pt idx="24">
                  <c:v>-13.1</c:v>
                </c:pt>
                <c:pt idx="26">
                  <c:v>-13</c:v>
                </c:pt>
                <c:pt idx="30">
                  <c:v>-13.4</c:v>
                </c:pt>
                <c:pt idx="31">
                  <c:v>-12.8</c:v>
                </c:pt>
                <c:pt idx="32">
                  <c:v>-12.6</c:v>
                </c:pt>
                <c:pt idx="33">
                  <c:v>-12.5</c:v>
                </c:pt>
                <c:pt idx="34">
                  <c:v>-12.3</c:v>
                </c:pt>
                <c:pt idx="35">
                  <c:v>-12.3</c:v>
                </c:pt>
                <c:pt idx="36">
                  <c:v>-13.3</c:v>
                </c:pt>
                <c:pt idx="37">
                  <c:v>-13.2</c:v>
                </c:pt>
                <c:pt idx="38">
                  <c:v>-12.7</c:v>
                </c:pt>
                <c:pt idx="39">
                  <c:v>-12.8</c:v>
                </c:pt>
                <c:pt idx="40">
                  <c:v>-12.2</c:v>
                </c:pt>
                <c:pt idx="41">
                  <c:v>-12.4</c:v>
                </c:pt>
                <c:pt idx="42">
                  <c:v>-13.4</c:v>
                </c:pt>
                <c:pt idx="43">
                  <c:v>-13</c:v>
                </c:pt>
                <c:pt idx="44">
                  <c:v>-12.7</c:v>
                </c:pt>
                <c:pt idx="45">
                  <c:v>-12.2</c:v>
                </c:pt>
                <c:pt idx="46">
                  <c:v>-12.2</c:v>
                </c:pt>
                <c:pt idx="47">
                  <c:v>-11.9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99CC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Sheet1!$P$3:$P$55</c:f>
              <c:numCache>
                <c:formatCode>d\-mmm\-yy</c:formatCode>
                <c:ptCount val="53"/>
                <c:pt idx="0">
                  <c:v>26830</c:v>
                </c:pt>
                <c:pt idx="1">
                  <c:v>26860</c:v>
                </c:pt>
                <c:pt idx="2">
                  <c:v>26891</c:v>
                </c:pt>
                <c:pt idx="3">
                  <c:v>26922</c:v>
                </c:pt>
                <c:pt idx="4">
                  <c:v>27195</c:v>
                </c:pt>
                <c:pt idx="5">
                  <c:v>27225</c:v>
                </c:pt>
                <c:pt idx="6">
                  <c:v>27256</c:v>
                </c:pt>
                <c:pt idx="7">
                  <c:v>27287</c:v>
                </c:pt>
                <c:pt idx="8">
                  <c:v>27560</c:v>
                </c:pt>
                <c:pt idx="9">
                  <c:v>27590</c:v>
                </c:pt>
                <c:pt idx="10">
                  <c:v>27621</c:v>
                </c:pt>
                <c:pt idx="11">
                  <c:v>27652</c:v>
                </c:pt>
                <c:pt idx="12">
                  <c:v>27926</c:v>
                </c:pt>
                <c:pt idx="13">
                  <c:v>27956</c:v>
                </c:pt>
                <c:pt idx="14">
                  <c:v>27987</c:v>
                </c:pt>
                <c:pt idx="15">
                  <c:v>28018</c:v>
                </c:pt>
                <c:pt idx="16">
                  <c:v>28291</c:v>
                </c:pt>
                <c:pt idx="17">
                  <c:v>28321</c:v>
                </c:pt>
                <c:pt idx="18">
                  <c:v>28352</c:v>
                </c:pt>
                <c:pt idx="19">
                  <c:v>28383</c:v>
                </c:pt>
                <c:pt idx="20">
                  <c:v>28656</c:v>
                </c:pt>
                <c:pt idx="21">
                  <c:v>28686</c:v>
                </c:pt>
                <c:pt idx="22">
                  <c:v>28717</c:v>
                </c:pt>
                <c:pt idx="23">
                  <c:v>28748</c:v>
                </c:pt>
                <c:pt idx="24">
                  <c:v>29021</c:v>
                </c:pt>
                <c:pt idx="25">
                  <c:v>29051</c:v>
                </c:pt>
                <c:pt idx="26">
                  <c:v>29082</c:v>
                </c:pt>
                <c:pt idx="27">
                  <c:v>29113</c:v>
                </c:pt>
                <c:pt idx="28">
                  <c:v>29387</c:v>
                </c:pt>
                <c:pt idx="29">
                  <c:v>29417</c:v>
                </c:pt>
                <c:pt idx="30">
                  <c:v>29448</c:v>
                </c:pt>
                <c:pt idx="31">
                  <c:v>29479</c:v>
                </c:pt>
              </c:numCache>
            </c:numRef>
          </c:xVal>
          <c:yVal>
            <c:numRef>
              <c:f>Sheet1!$Q$3:$Q$55</c:f>
              <c:numCache>
                <c:formatCode>0.00</c:formatCode>
                <c:ptCount val="53"/>
                <c:pt idx="0">
                  <c:v>-12.062199999999999</c:v>
                </c:pt>
                <c:pt idx="1">
                  <c:v>-11.606199999999999</c:v>
                </c:pt>
                <c:pt idx="2">
                  <c:v>-12.080499999999999</c:v>
                </c:pt>
                <c:pt idx="3">
                  <c:v>-13.515799999999999</c:v>
                </c:pt>
                <c:pt idx="4">
                  <c:v>-12.171000000000001</c:v>
                </c:pt>
                <c:pt idx="5">
                  <c:v>-12.045</c:v>
                </c:pt>
                <c:pt idx="6">
                  <c:v>-12.293000000000001</c:v>
                </c:pt>
                <c:pt idx="7">
                  <c:v>-12.9254</c:v>
                </c:pt>
                <c:pt idx="8">
                  <c:v>-12.524799999999999</c:v>
                </c:pt>
                <c:pt idx="9">
                  <c:v>-11.9068</c:v>
                </c:pt>
                <c:pt idx="10">
                  <c:v>-11.8355</c:v>
                </c:pt>
                <c:pt idx="11">
                  <c:v>-12.340799999999998</c:v>
                </c:pt>
                <c:pt idx="12">
                  <c:v>-11.636199999999999</c:v>
                </c:pt>
                <c:pt idx="13">
                  <c:v>-11.4262</c:v>
                </c:pt>
                <c:pt idx="14">
                  <c:v>-11.776499999999999</c:v>
                </c:pt>
                <c:pt idx="15">
                  <c:v>-12.703399999999998</c:v>
                </c:pt>
                <c:pt idx="16">
                  <c:v>-12.474600000000001</c:v>
                </c:pt>
                <c:pt idx="17">
                  <c:v>-12.432600000000001</c:v>
                </c:pt>
                <c:pt idx="18">
                  <c:v>-12.9565</c:v>
                </c:pt>
                <c:pt idx="19">
                  <c:v>-14.057</c:v>
                </c:pt>
                <c:pt idx="20">
                  <c:v>-12.4878</c:v>
                </c:pt>
                <c:pt idx="21">
                  <c:v>-12.607799999999999</c:v>
                </c:pt>
                <c:pt idx="22">
                  <c:v>-13.11</c:v>
                </c:pt>
                <c:pt idx="23">
                  <c:v>-13.996600000000001</c:v>
                </c:pt>
                <c:pt idx="24">
                  <c:v>-12.433399999999999</c:v>
                </c:pt>
                <c:pt idx="25">
                  <c:v>-12.340399999999999</c:v>
                </c:pt>
                <c:pt idx="26">
                  <c:v>-12.622499999999999</c:v>
                </c:pt>
                <c:pt idx="27">
                  <c:v>-13.289</c:v>
                </c:pt>
                <c:pt idx="28">
                  <c:v>-12.4254</c:v>
                </c:pt>
                <c:pt idx="29">
                  <c:v>-11.9994</c:v>
                </c:pt>
                <c:pt idx="30">
                  <c:v>-12.1265</c:v>
                </c:pt>
                <c:pt idx="31">
                  <c:v>-12.830199999999998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490136"/>
        <c:axId val="511482688"/>
      </c:scatterChart>
      <c:valAx>
        <c:axId val="511490136"/>
        <c:scaling>
          <c:orientation val="minMax"/>
          <c:max val="29586"/>
          <c:min val="26665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482688"/>
        <c:crossesAt val="-15"/>
        <c:crossBetween val="midCat"/>
        <c:majorUnit val="365"/>
      </c:valAx>
      <c:valAx>
        <c:axId val="511482688"/>
        <c:scaling>
          <c:orientation val="minMax"/>
          <c:max val="-10"/>
          <c:min val="-15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490136"/>
        <c:crossesAt val="26665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354856175519854E-2"/>
          <c:y val="5.6910659474497388E-2"/>
          <c:w val="0.90967777756338897"/>
          <c:h val="0.85040785443320377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Sheet1!$H$3:$H$98</c:f>
              <c:numCache>
                <c:formatCode>d\-mmm\-yy</c:formatCode>
                <c:ptCount val="96"/>
                <c:pt idx="0">
                  <c:v>26679</c:v>
                </c:pt>
                <c:pt idx="1">
                  <c:v>26710</c:v>
                </c:pt>
                <c:pt idx="2">
                  <c:v>26738</c:v>
                </c:pt>
                <c:pt idx="3">
                  <c:v>26769</c:v>
                </c:pt>
                <c:pt idx="4">
                  <c:v>26799</c:v>
                </c:pt>
                <c:pt idx="5">
                  <c:v>26830</c:v>
                </c:pt>
                <c:pt idx="6">
                  <c:v>26860</c:v>
                </c:pt>
                <c:pt idx="7">
                  <c:v>26891</c:v>
                </c:pt>
                <c:pt idx="8">
                  <c:v>26922</c:v>
                </c:pt>
                <c:pt idx="9">
                  <c:v>26952</c:v>
                </c:pt>
                <c:pt idx="10">
                  <c:v>26983</c:v>
                </c:pt>
                <c:pt idx="11">
                  <c:v>27013</c:v>
                </c:pt>
                <c:pt idx="12">
                  <c:v>27044</c:v>
                </c:pt>
                <c:pt idx="13">
                  <c:v>27075</c:v>
                </c:pt>
                <c:pt idx="14">
                  <c:v>27103</c:v>
                </c:pt>
                <c:pt idx="15">
                  <c:v>27134</c:v>
                </c:pt>
                <c:pt idx="16">
                  <c:v>27164</c:v>
                </c:pt>
                <c:pt idx="17">
                  <c:v>27195</c:v>
                </c:pt>
                <c:pt idx="18">
                  <c:v>27225</c:v>
                </c:pt>
                <c:pt idx="19">
                  <c:v>27256</c:v>
                </c:pt>
                <c:pt idx="20">
                  <c:v>27287</c:v>
                </c:pt>
                <c:pt idx="21">
                  <c:v>27317</c:v>
                </c:pt>
                <c:pt idx="22">
                  <c:v>27348</c:v>
                </c:pt>
                <c:pt idx="23">
                  <c:v>27378</c:v>
                </c:pt>
                <c:pt idx="24">
                  <c:v>27409</c:v>
                </c:pt>
                <c:pt idx="25">
                  <c:v>27440</c:v>
                </c:pt>
                <c:pt idx="26">
                  <c:v>27468</c:v>
                </c:pt>
                <c:pt idx="27">
                  <c:v>27499</c:v>
                </c:pt>
                <c:pt idx="28">
                  <c:v>27529</c:v>
                </c:pt>
                <c:pt idx="29">
                  <c:v>27560</c:v>
                </c:pt>
                <c:pt idx="30">
                  <c:v>27590</c:v>
                </c:pt>
                <c:pt idx="31">
                  <c:v>27621</c:v>
                </c:pt>
                <c:pt idx="32">
                  <c:v>27652</c:v>
                </c:pt>
                <c:pt idx="33">
                  <c:v>27682</c:v>
                </c:pt>
                <c:pt idx="34">
                  <c:v>27713</c:v>
                </c:pt>
                <c:pt idx="35">
                  <c:v>27743</c:v>
                </c:pt>
                <c:pt idx="36">
                  <c:v>27774</c:v>
                </c:pt>
                <c:pt idx="37">
                  <c:v>27805</c:v>
                </c:pt>
                <c:pt idx="38">
                  <c:v>27834</c:v>
                </c:pt>
                <c:pt idx="39">
                  <c:v>27865</c:v>
                </c:pt>
                <c:pt idx="40">
                  <c:v>27895</c:v>
                </c:pt>
                <c:pt idx="41">
                  <c:v>27926</c:v>
                </c:pt>
                <c:pt idx="42">
                  <c:v>27956</c:v>
                </c:pt>
                <c:pt idx="43">
                  <c:v>27987</c:v>
                </c:pt>
                <c:pt idx="44">
                  <c:v>28018</c:v>
                </c:pt>
                <c:pt idx="45">
                  <c:v>28048</c:v>
                </c:pt>
                <c:pt idx="46">
                  <c:v>28079</c:v>
                </c:pt>
                <c:pt idx="47">
                  <c:v>28109</c:v>
                </c:pt>
                <c:pt idx="48">
                  <c:v>28140</c:v>
                </c:pt>
                <c:pt idx="49">
                  <c:v>28171</c:v>
                </c:pt>
                <c:pt idx="50">
                  <c:v>28199</c:v>
                </c:pt>
                <c:pt idx="51">
                  <c:v>28230</c:v>
                </c:pt>
                <c:pt idx="52">
                  <c:v>28260</c:v>
                </c:pt>
                <c:pt idx="53">
                  <c:v>28291</c:v>
                </c:pt>
                <c:pt idx="54">
                  <c:v>28321</c:v>
                </c:pt>
                <c:pt idx="55">
                  <c:v>28352</c:v>
                </c:pt>
                <c:pt idx="56">
                  <c:v>28383</c:v>
                </c:pt>
                <c:pt idx="57">
                  <c:v>28413</c:v>
                </c:pt>
                <c:pt idx="58">
                  <c:v>28444</c:v>
                </c:pt>
                <c:pt idx="59">
                  <c:v>28474</c:v>
                </c:pt>
                <c:pt idx="60">
                  <c:v>28505</c:v>
                </c:pt>
                <c:pt idx="61">
                  <c:v>28536</c:v>
                </c:pt>
                <c:pt idx="62">
                  <c:v>28564</c:v>
                </c:pt>
                <c:pt idx="63">
                  <c:v>28595</c:v>
                </c:pt>
                <c:pt idx="64">
                  <c:v>28625</c:v>
                </c:pt>
                <c:pt idx="65">
                  <c:v>28656</c:v>
                </c:pt>
                <c:pt idx="66">
                  <c:v>28686</c:v>
                </c:pt>
                <c:pt idx="67">
                  <c:v>28717</c:v>
                </c:pt>
                <c:pt idx="68">
                  <c:v>28748</c:v>
                </c:pt>
                <c:pt idx="69">
                  <c:v>28778</c:v>
                </c:pt>
                <c:pt idx="70">
                  <c:v>28809</c:v>
                </c:pt>
                <c:pt idx="71">
                  <c:v>28839</c:v>
                </c:pt>
                <c:pt idx="72">
                  <c:v>28870</c:v>
                </c:pt>
                <c:pt idx="73">
                  <c:v>28901</c:v>
                </c:pt>
                <c:pt idx="74">
                  <c:v>28929</c:v>
                </c:pt>
                <c:pt idx="75">
                  <c:v>28960</c:v>
                </c:pt>
                <c:pt idx="76">
                  <c:v>28990</c:v>
                </c:pt>
                <c:pt idx="77">
                  <c:v>29021</c:v>
                </c:pt>
                <c:pt idx="78">
                  <c:v>29051</c:v>
                </c:pt>
                <c:pt idx="79">
                  <c:v>29082</c:v>
                </c:pt>
                <c:pt idx="80">
                  <c:v>29113</c:v>
                </c:pt>
                <c:pt idx="81">
                  <c:v>29143</c:v>
                </c:pt>
                <c:pt idx="82">
                  <c:v>29174</c:v>
                </c:pt>
                <c:pt idx="83">
                  <c:v>29204</c:v>
                </c:pt>
                <c:pt idx="84">
                  <c:v>29235</c:v>
                </c:pt>
                <c:pt idx="85">
                  <c:v>29266</c:v>
                </c:pt>
                <c:pt idx="86">
                  <c:v>29295</c:v>
                </c:pt>
                <c:pt idx="87">
                  <c:v>29326</c:v>
                </c:pt>
                <c:pt idx="88">
                  <c:v>29356</c:v>
                </c:pt>
                <c:pt idx="89">
                  <c:v>29387</c:v>
                </c:pt>
                <c:pt idx="90">
                  <c:v>29417</c:v>
                </c:pt>
                <c:pt idx="91">
                  <c:v>29448</c:v>
                </c:pt>
                <c:pt idx="92">
                  <c:v>29479</c:v>
                </c:pt>
                <c:pt idx="93">
                  <c:v>29509</c:v>
                </c:pt>
                <c:pt idx="94">
                  <c:v>29540</c:v>
                </c:pt>
                <c:pt idx="95">
                  <c:v>29570</c:v>
                </c:pt>
              </c:numCache>
            </c:numRef>
          </c:xVal>
          <c:yVal>
            <c:numRef>
              <c:f>Sheet1!$I$3:$I$98</c:f>
              <c:numCache>
                <c:formatCode>0.00</c:formatCode>
                <c:ptCount val="96"/>
                <c:pt idx="0">
                  <c:v>-11.8</c:v>
                </c:pt>
                <c:pt idx="1">
                  <c:v>-12.5</c:v>
                </c:pt>
                <c:pt idx="2">
                  <c:v>-11.8</c:v>
                </c:pt>
                <c:pt idx="3">
                  <c:v>-11.5</c:v>
                </c:pt>
                <c:pt idx="6">
                  <c:v>-12.6</c:v>
                </c:pt>
                <c:pt idx="7">
                  <c:v>-10.199999999999999</c:v>
                </c:pt>
                <c:pt idx="9">
                  <c:v>-11.8</c:v>
                </c:pt>
                <c:pt idx="10">
                  <c:v>-9.6</c:v>
                </c:pt>
                <c:pt idx="11">
                  <c:v>-12.1</c:v>
                </c:pt>
                <c:pt idx="12">
                  <c:v>-12.9</c:v>
                </c:pt>
                <c:pt idx="14">
                  <c:v>-12.1</c:v>
                </c:pt>
                <c:pt idx="15">
                  <c:v>-12.8</c:v>
                </c:pt>
                <c:pt idx="16">
                  <c:v>-13.4</c:v>
                </c:pt>
                <c:pt idx="17">
                  <c:v>-12.9</c:v>
                </c:pt>
                <c:pt idx="18">
                  <c:v>-12.7</c:v>
                </c:pt>
                <c:pt idx="21">
                  <c:v>-11</c:v>
                </c:pt>
                <c:pt idx="22">
                  <c:v>-12.1</c:v>
                </c:pt>
                <c:pt idx="23">
                  <c:v>-10.9</c:v>
                </c:pt>
                <c:pt idx="24">
                  <c:v>-11.6</c:v>
                </c:pt>
                <c:pt idx="25">
                  <c:v>-13</c:v>
                </c:pt>
                <c:pt idx="26">
                  <c:v>-13.1</c:v>
                </c:pt>
                <c:pt idx="27">
                  <c:v>-13.2</c:v>
                </c:pt>
                <c:pt idx="29">
                  <c:v>-13.1</c:v>
                </c:pt>
                <c:pt idx="30">
                  <c:v>-12.5</c:v>
                </c:pt>
                <c:pt idx="31">
                  <c:v>-12.6</c:v>
                </c:pt>
                <c:pt idx="32">
                  <c:v>-11.2</c:v>
                </c:pt>
                <c:pt idx="33">
                  <c:v>-11</c:v>
                </c:pt>
                <c:pt idx="34">
                  <c:v>-11.9</c:v>
                </c:pt>
                <c:pt idx="35">
                  <c:v>-12</c:v>
                </c:pt>
                <c:pt idx="36">
                  <c:v>-12.2</c:v>
                </c:pt>
                <c:pt idx="37">
                  <c:v>-11.6</c:v>
                </c:pt>
                <c:pt idx="38">
                  <c:v>-12.6</c:v>
                </c:pt>
                <c:pt idx="39">
                  <c:v>-12</c:v>
                </c:pt>
                <c:pt idx="40">
                  <c:v>-13.4</c:v>
                </c:pt>
                <c:pt idx="41">
                  <c:v>-12.3</c:v>
                </c:pt>
                <c:pt idx="42">
                  <c:v>-12.3</c:v>
                </c:pt>
                <c:pt idx="43">
                  <c:v>-12</c:v>
                </c:pt>
                <c:pt idx="44">
                  <c:v>-11.1</c:v>
                </c:pt>
                <c:pt idx="45">
                  <c:v>-11.8</c:v>
                </c:pt>
                <c:pt idx="46">
                  <c:v>-12.1</c:v>
                </c:pt>
                <c:pt idx="47">
                  <c:v>-11.9</c:v>
                </c:pt>
                <c:pt idx="48">
                  <c:v>-12.5</c:v>
                </c:pt>
                <c:pt idx="49">
                  <c:v>-12.3</c:v>
                </c:pt>
                <c:pt idx="50">
                  <c:v>-12.7</c:v>
                </c:pt>
                <c:pt idx="51">
                  <c:v>-11.4</c:v>
                </c:pt>
                <c:pt idx="52">
                  <c:v>-13.1</c:v>
                </c:pt>
                <c:pt idx="54">
                  <c:v>-13</c:v>
                </c:pt>
                <c:pt idx="60">
                  <c:v>-12.9</c:v>
                </c:pt>
                <c:pt idx="61">
                  <c:v>-12.9</c:v>
                </c:pt>
                <c:pt idx="62">
                  <c:v>-12.8</c:v>
                </c:pt>
                <c:pt idx="63">
                  <c:v>-13.3</c:v>
                </c:pt>
                <c:pt idx="64">
                  <c:v>-13.4</c:v>
                </c:pt>
                <c:pt idx="65">
                  <c:v>-12.8</c:v>
                </c:pt>
                <c:pt idx="66">
                  <c:v>-12.6</c:v>
                </c:pt>
                <c:pt idx="67">
                  <c:v>-12.5</c:v>
                </c:pt>
                <c:pt idx="68">
                  <c:v>-12.3</c:v>
                </c:pt>
                <c:pt idx="69">
                  <c:v>-12.3</c:v>
                </c:pt>
                <c:pt idx="70">
                  <c:v>-12.4</c:v>
                </c:pt>
                <c:pt idx="71">
                  <c:v>-12.8</c:v>
                </c:pt>
                <c:pt idx="72">
                  <c:v>-12.9</c:v>
                </c:pt>
                <c:pt idx="73">
                  <c:v>-12.9</c:v>
                </c:pt>
                <c:pt idx="74">
                  <c:v>-13</c:v>
                </c:pt>
                <c:pt idx="75">
                  <c:v>-13.2</c:v>
                </c:pt>
                <c:pt idx="76">
                  <c:v>-13.3</c:v>
                </c:pt>
                <c:pt idx="77">
                  <c:v>-13.2</c:v>
                </c:pt>
                <c:pt idx="78">
                  <c:v>-12.7</c:v>
                </c:pt>
                <c:pt idx="79">
                  <c:v>-12.8</c:v>
                </c:pt>
                <c:pt idx="80">
                  <c:v>-12.2</c:v>
                </c:pt>
                <c:pt idx="81">
                  <c:v>-12.4</c:v>
                </c:pt>
                <c:pt idx="82">
                  <c:v>-12.7</c:v>
                </c:pt>
                <c:pt idx="83">
                  <c:v>-12.7</c:v>
                </c:pt>
                <c:pt idx="84">
                  <c:v>-12.9</c:v>
                </c:pt>
                <c:pt idx="85">
                  <c:v>-13</c:v>
                </c:pt>
                <c:pt idx="86">
                  <c:v>-13.2</c:v>
                </c:pt>
                <c:pt idx="87">
                  <c:v>-12.7</c:v>
                </c:pt>
                <c:pt idx="88">
                  <c:v>-13.4</c:v>
                </c:pt>
                <c:pt idx="89">
                  <c:v>-13</c:v>
                </c:pt>
                <c:pt idx="90">
                  <c:v>-12.7</c:v>
                </c:pt>
                <c:pt idx="91">
                  <c:v>-12.2</c:v>
                </c:pt>
                <c:pt idx="92">
                  <c:v>-12.2</c:v>
                </c:pt>
                <c:pt idx="93">
                  <c:v>-11.9</c:v>
                </c:pt>
                <c:pt idx="94">
                  <c:v>-12.4</c:v>
                </c:pt>
                <c:pt idx="95">
                  <c:v>-12.5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83104"/>
        <c:axId val="511886240"/>
      </c:scatterChart>
      <c:valAx>
        <c:axId val="511883104"/>
        <c:scaling>
          <c:orientation val="minMax"/>
          <c:max val="29586"/>
          <c:min val="26665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886240"/>
        <c:crossesAt val="-18"/>
        <c:crossBetween val="midCat"/>
        <c:majorUnit val="365"/>
      </c:valAx>
      <c:valAx>
        <c:axId val="511886240"/>
        <c:scaling>
          <c:orientation val="minMax"/>
          <c:max val="-4"/>
          <c:min val="-18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883104"/>
        <c:crossesAt val="26665"/>
        <c:crossBetween val="midCat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319097502014501E-2"/>
          <c:y val="5.6818226855965638E-2"/>
          <c:w val="0.90975020145044316"/>
          <c:h val="0.85065002492931407"/>
        </c:manualLayout>
      </c:layout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marker>
            <c:symbol val="plus"/>
            <c:size val="10"/>
            <c:spPr>
              <a:solidFill>
                <a:schemeClr val="bg1"/>
              </a:solidFill>
              <a:ln w="25400">
                <a:solidFill>
                  <a:srgbClr val="FF0000"/>
                </a:solidFill>
                <a:prstDash val="solid"/>
              </a:ln>
            </c:spPr>
          </c:marker>
          <c:xVal>
            <c:numRef>
              <c:f>Sheet1!$K$3:$K$60</c:f>
              <c:numCache>
                <c:formatCode>d\-mmm\-yy</c:formatCode>
                <c:ptCount val="58"/>
                <c:pt idx="0">
                  <c:v>27409</c:v>
                </c:pt>
                <c:pt idx="1">
                  <c:v>27440</c:v>
                </c:pt>
                <c:pt idx="2">
                  <c:v>27468</c:v>
                </c:pt>
                <c:pt idx="3">
                  <c:v>27499</c:v>
                </c:pt>
                <c:pt idx="4">
                  <c:v>27529</c:v>
                </c:pt>
                <c:pt idx="5">
                  <c:v>27560</c:v>
                </c:pt>
                <c:pt idx="6">
                  <c:v>27590</c:v>
                </c:pt>
                <c:pt idx="7">
                  <c:v>27621</c:v>
                </c:pt>
                <c:pt idx="8">
                  <c:v>27652</c:v>
                </c:pt>
                <c:pt idx="9">
                  <c:v>27682</c:v>
                </c:pt>
                <c:pt idx="10">
                  <c:v>27713</c:v>
                </c:pt>
                <c:pt idx="11">
                  <c:v>27743</c:v>
                </c:pt>
                <c:pt idx="12">
                  <c:v>27774</c:v>
                </c:pt>
                <c:pt idx="13">
                  <c:v>27805</c:v>
                </c:pt>
                <c:pt idx="14">
                  <c:v>27834</c:v>
                </c:pt>
                <c:pt idx="15">
                  <c:v>27865</c:v>
                </c:pt>
                <c:pt idx="16">
                  <c:v>27895</c:v>
                </c:pt>
                <c:pt idx="17">
                  <c:v>27926</c:v>
                </c:pt>
                <c:pt idx="18">
                  <c:v>27956</c:v>
                </c:pt>
                <c:pt idx="19">
                  <c:v>27987</c:v>
                </c:pt>
                <c:pt idx="20">
                  <c:v>28018</c:v>
                </c:pt>
                <c:pt idx="21">
                  <c:v>28048</c:v>
                </c:pt>
                <c:pt idx="22">
                  <c:v>28079</c:v>
                </c:pt>
                <c:pt idx="23">
                  <c:v>28109</c:v>
                </c:pt>
                <c:pt idx="24">
                  <c:v>28140</c:v>
                </c:pt>
                <c:pt idx="25">
                  <c:v>28171</c:v>
                </c:pt>
                <c:pt idx="26">
                  <c:v>28199</c:v>
                </c:pt>
                <c:pt idx="27">
                  <c:v>28230</c:v>
                </c:pt>
                <c:pt idx="28">
                  <c:v>28260</c:v>
                </c:pt>
                <c:pt idx="29">
                  <c:v>28291</c:v>
                </c:pt>
                <c:pt idx="30">
                  <c:v>28321</c:v>
                </c:pt>
                <c:pt idx="31">
                  <c:v>28352</c:v>
                </c:pt>
                <c:pt idx="32">
                  <c:v>28383</c:v>
                </c:pt>
                <c:pt idx="33">
                  <c:v>28413</c:v>
                </c:pt>
                <c:pt idx="34">
                  <c:v>28444</c:v>
                </c:pt>
                <c:pt idx="35">
                  <c:v>28474</c:v>
                </c:pt>
                <c:pt idx="36">
                  <c:v>28505</c:v>
                </c:pt>
                <c:pt idx="37">
                  <c:v>28536</c:v>
                </c:pt>
                <c:pt idx="38">
                  <c:v>28564</c:v>
                </c:pt>
                <c:pt idx="39">
                  <c:v>28595</c:v>
                </c:pt>
                <c:pt idx="40">
                  <c:v>28625</c:v>
                </c:pt>
                <c:pt idx="41">
                  <c:v>28656</c:v>
                </c:pt>
                <c:pt idx="42">
                  <c:v>28686</c:v>
                </c:pt>
                <c:pt idx="43">
                  <c:v>28717</c:v>
                </c:pt>
                <c:pt idx="44">
                  <c:v>28748</c:v>
                </c:pt>
                <c:pt idx="45">
                  <c:v>28778</c:v>
                </c:pt>
                <c:pt idx="46">
                  <c:v>28809</c:v>
                </c:pt>
                <c:pt idx="47">
                  <c:v>28839</c:v>
                </c:pt>
                <c:pt idx="48">
                  <c:v>28870</c:v>
                </c:pt>
                <c:pt idx="49">
                  <c:v>28901</c:v>
                </c:pt>
                <c:pt idx="50">
                  <c:v>28929</c:v>
                </c:pt>
                <c:pt idx="51">
                  <c:v>28960</c:v>
                </c:pt>
                <c:pt idx="52">
                  <c:v>28990</c:v>
                </c:pt>
                <c:pt idx="53">
                  <c:v>29021</c:v>
                </c:pt>
                <c:pt idx="54">
                  <c:v>29051</c:v>
                </c:pt>
                <c:pt idx="55">
                  <c:v>29082</c:v>
                </c:pt>
                <c:pt idx="56">
                  <c:v>29113</c:v>
                </c:pt>
                <c:pt idx="57">
                  <c:v>29143</c:v>
                </c:pt>
              </c:numCache>
            </c:numRef>
          </c:xVal>
          <c:yVal>
            <c:numRef>
              <c:f>Sheet1!$L$3:$L$60</c:f>
              <c:numCache>
                <c:formatCode>0.00</c:formatCode>
                <c:ptCount val="58"/>
                <c:pt idx="0">
                  <c:v>-14.6</c:v>
                </c:pt>
                <c:pt idx="3">
                  <c:v>-12.8</c:v>
                </c:pt>
                <c:pt idx="4">
                  <c:v>-10</c:v>
                </c:pt>
                <c:pt idx="6">
                  <c:v>-7.6</c:v>
                </c:pt>
                <c:pt idx="8">
                  <c:v>-12</c:v>
                </c:pt>
                <c:pt idx="10">
                  <c:v>-14.5</c:v>
                </c:pt>
                <c:pt idx="11">
                  <c:v>-14</c:v>
                </c:pt>
                <c:pt idx="12">
                  <c:v>-14</c:v>
                </c:pt>
                <c:pt idx="13">
                  <c:v>-13.1</c:v>
                </c:pt>
                <c:pt idx="14">
                  <c:v>-8.1999999999999993</c:v>
                </c:pt>
                <c:pt idx="16">
                  <c:v>-8.5</c:v>
                </c:pt>
                <c:pt idx="17">
                  <c:v>-4.21</c:v>
                </c:pt>
                <c:pt idx="19">
                  <c:v>-7.8</c:v>
                </c:pt>
                <c:pt idx="20">
                  <c:v>-17.600000000000001</c:v>
                </c:pt>
                <c:pt idx="22">
                  <c:v>-16</c:v>
                </c:pt>
                <c:pt idx="24">
                  <c:v>-16.8</c:v>
                </c:pt>
                <c:pt idx="25">
                  <c:v>-15.8</c:v>
                </c:pt>
                <c:pt idx="26">
                  <c:v>-16.100000000000001</c:v>
                </c:pt>
                <c:pt idx="27">
                  <c:v>-14</c:v>
                </c:pt>
                <c:pt idx="28">
                  <c:v>-13.9</c:v>
                </c:pt>
                <c:pt idx="29">
                  <c:v>-13.5</c:v>
                </c:pt>
                <c:pt idx="30">
                  <c:v>-13.3</c:v>
                </c:pt>
                <c:pt idx="32">
                  <c:v>-13.3</c:v>
                </c:pt>
                <c:pt idx="34">
                  <c:v>-14.6</c:v>
                </c:pt>
                <c:pt idx="36">
                  <c:v>-15.1</c:v>
                </c:pt>
                <c:pt idx="38">
                  <c:v>-8.1999999999999993</c:v>
                </c:pt>
                <c:pt idx="39">
                  <c:v>-11</c:v>
                </c:pt>
                <c:pt idx="41">
                  <c:v>-11</c:v>
                </c:pt>
                <c:pt idx="42">
                  <c:v>-10.3</c:v>
                </c:pt>
                <c:pt idx="43">
                  <c:v>-15.1</c:v>
                </c:pt>
                <c:pt idx="44">
                  <c:v>-15</c:v>
                </c:pt>
                <c:pt idx="45">
                  <c:v>-13.8</c:v>
                </c:pt>
                <c:pt idx="46">
                  <c:v>-16.2</c:v>
                </c:pt>
                <c:pt idx="48">
                  <c:v>-13.9</c:v>
                </c:pt>
                <c:pt idx="49">
                  <c:v>-14.6</c:v>
                </c:pt>
                <c:pt idx="50">
                  <c:v>-14.8</c:v>
                </c:pt>
                <c:pt idx="51">
                  <c:v>-17.600000000000001</c:v>
                </c:pt>
                <c:pt idx="52">
                  <c:v>-8.5</c:v>
                </c:pt>
                <c:pt idx="53">
                  <c:v>-12.1</c:v>
                </c:pt>
                <c:pt idx="54">
                  <c:v>-13.4</c:v>
                </c:pt>
                <c:pt idx="55">
                  <c:v>-12</c:v>
                </c:pt>
                <c:pt idx="56">
                  <c:v>-14.8</c:v>
                </c:pt>
                <c:pt idx="57">
                  <c:v>-16.899999999999999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84280"/>
        <c:axId val="511888200"/>
      </c:scatterChart>
      <c:valAx>
        <c:axId val="511884280"/>
        <c:scaling>
          <c:orientation val="minMax"/>
          <c:max val="29586"/>
          <c:min val="26665"/>
        </c:scaling>
        <c:delete val="0"/>
        <c:axPos val="b"/>
        <c:numFmt formatCode="d\-mmm\-yy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888200"/>
        <c:crossesAt val="-18"/>
        <c:crossBetween val="midCat"/>
        <c:majorUnit val="365"/>
      </c:valAx>
      <c:valAx>
        <c:axId val="511888200"/>
        <c:scaling>
          <c:orientation val="minMax"/>
          <c:max val="-4"/>
          <c:min val="-18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884280"/>
        <c:crossesAt val="26665"/>
        <c:crossBetween val="midCat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1</xdr:row>
      <xdr:rowOff>57150</xdr:rowOff>
    </xdr:from>
    <xdr:to>
      <xdr:col>40</xdr:col>
      <xdr:colOff>542925</xdr:colOff>
      <xdr:row>32</xdr:row>
      <xdr:rowOff>19050</xdr:rowOff>
    </xdr:to>
    <xdr:graphicFrame macro="">
      <xdr:nvGraphicFramePr>
        <xdr:cNvPr id="102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37</xdr:row>
      <xdr:rowOff>0</xdr:rowOff>
    </xdr:from>
    <xdr:to>
      <xdr:col>40</xdr:col>
      <xdr:colOff>409575</xdr:colOff>
      <xdr:row>67</xdr:row>
      <xdr:rowOff>142875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142875</xdr:colOff>
      <xdr:row>100</xdr:row>
      <xdr:rowOff>57150</xdr:rowOff>
    </xdr:from>
    <xdr:to>
      <xdr:col>28</xdr:col>
      <xdr:colOff>381000</xdr:colOff>
      <xdr:row>115</xdr:row>
      <xdr:rowOff>76200</xdr:rowOff>
    </xdr:to>
    <xdr:graphicFrame macro="">
      <xdr:nvGraphicFramePr>
        <xdr:cNvPr id="10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228600</xdr:colOff>
      <xdr:row>99</xdr:row>
      <xdr:rowOff>133350</xdr:rowOff>
    </xdr:from>
    <xdr:to>
      <xdr:col>20</xdr:col>
      <xdr:colOff>552450</xdr:colOff>
      <xdr:row>130</xdr:row>
      <xdr:rowOff>95250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38100</xdr:colOff>
      <xdr:row>78</xdr:row>
      <xdr:rowOff>9525</xdr:rowOff>
    </xdr:from>
    <xdr:to>
      <xdr:col>52</xdr:col>
      <xdr:colOff>257175</xdr:colOff>
      <xdr:row>108</xdr:row>
      <xdr:rowOff>152400</xdr:rowOff>
    </xdr:to>
    <xdr:graphicFrame macro="">
      <xdr:nvGraphicFramePr>
        <xdr:cNvPr id="102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110</xdr:row>
      <xdr:rowOff>0</xdr:rowOff>
    </xdr:from>
    <xdr:to>
      <xdr:col>52</xdr:col>
      <xdr:colOff>228600</xdr:colOff>
      <xdr:row>140</xdr:row>
      <xdr:rowOff>152400</xdr:rowOff>
    </xdr:to>
    <xdr:graphicFrame macro="">
      <xdr:nvGraphicFramePr>
        <xdr:cNvPr id="10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62"/>
  <sheetViews>
    <sheetView tabSelected="1" zoomScale="55" zoomScaleNormal="55" workbookViewId="0">
      <selection activeCell="O34" activeCellId="1" sqref="O3:O24 O34:O55"/>
    </sheetView>
  </sheetViews>
  <sheetFormatPr defaultRowHeight="15" x14ac:dyDescent="0.25"/>
  <cols>
    <col min="1" max="1" width="14.7109375" bestFit="1" customWidth="1"/>
    <col min="2" max="2" width="9.7109375" style="3" bestFit="1" customWidth="1"/>
    <col min="3" max="3" width="11.5703125" style="3" bestFit="1" customWidth="1"/>
    <col min="4" max="4" width="11.28515625" style="3" bestFit="1" customWidth="1"/>
    <col min="5" max="5" width="11.85546875" bestFit="1" customWidth="1"/>
    <col min="6" max="6" width="8.140625" style="3" bestFit="1" customWidth="1"/>
    <col min="7" max="7" width="11.5703125" style="3" bestFit="1" customWidth="1"/>
    <col min="8" max="8" width="11.85546875" style="3" bestFit="1" customWidth="1"/>
    <col min="9" max="9" width="8.140625" style="3" bestFit="1" customWidth="1"/>
    <col min="10" max="10" width="11.5703125" style="3" bestFit="1" customWidth="1"/>
    <col min="11" max="11" width="11.5703125" bestFit="1" customWidth="1"/>
    <col min="12" max="12" width="18.5703125" style="3" bestFit="1" customWidth="1"/>
    <col min="13" max="13" width="11.5703125" bestFit="1" customWidth="1"/>
    <col min="14" max="14" width="14.7109375" bestFit="1" customWidth="1"/>
    <col min="15" max="15" width="9.7109375" style="3" bestFit="1" customWidth="1"/>
    <col min="16" max="16" width="11.5703125" style="3" bestFit="1" customWidth="1"/>
    <col min="17" max="17" width="11.28515625" style="3" bestFit="1" customWidth="1"/>
    <col min="18" max="18" width="11.85546875" bestFit="1" customWidth="1"/>
    <col min="19" max="19" width="8.140625" style="3" bestFit="1" customWidth="1"/>
    <col min="20" max="20" width="11.5703125" style="3" bestFit="1" customWidth="1"/>
    <col min="25" max="25" width="9.7109375" bestFit="1" customWidth="1"/>
    <col min="44" max="44" width="10.5703125" bestFit="1" customWidth="1"/>
    <col min="45" max="45" width="7.140625" bestFit="1" customWidth="1"/>
    <col min="46" max="48" width="7.7109375" customWidth="1"/>
    <col min="49" max="49" width="7.5703125" customWidth="1"/>
    <col min="50" max="50" width="10.5703125" bestFit="1" customWidth="1"/>
    <col min="51" max="51" width="7.140625" bestFit="1" customWidth="1"/>
    <col min="52" max="53" width="7.140625" customWidth="1"/>
    <col min="54" max="54" width="8.140625" customWidth="1"/>
    <col min="55" max="55" width="8.85546875" customWidth="1"/>
    <col min="62" max="66" width="9.140625" style="30"/>
  </cols>
  <sheetData>
    <row r="1" spans="1:68" x14ac:dyDescent="0.25">
      <c r="A1" t="s">
        <v>3</v>
      </c>
      <c r="E1" t="s">
        <v>20</v>
      </c>
      <c r="L1" s="3" t="s">
        <v>21</v>
      </c>
      <c r="N1" t="s">
        <v>4</v>
      </c>
      <c r="AQ1" t="s">
        <v>16</v>
      </c>
      <c r="AR1" t="s">
        <v>3</v>
      </c>
      <c r="AX1" t="s">
        <v>4</v>
      </c>
      <c r="BD1" t="s">
        <v>2</v>
      </c>
      <c r="BJ1" s="30" t="s">
        <v>26</v>
      </c>
      <c r="BP1" t="s">
        <v>23</v>
      </c>
    </row>
    <row r="2" spans="1:68" x14ac:dyDescent="0.25">
      <c r="A2" t="s">
        <v>0</v>
      </c>
      <c r="B2" s="3" t="s">
        <v>1</v>
      </c>
      <c r="D2" s="3" t="s">
        <v>18</v>
      </c>
      <c r="E2" t="s">
        <v>0</v>
      </c>
      <c r="F2" s="3" t="s">
        <v>2</v>
      </c>
      <c r="G2" s="12" t="s">
        <v>10</v>
      </c>
      <c r="H2" t="s">
        <v>0</v>
      </c>
      <c r="I2" s="3" t="s">
        <v>2</v>
      </c>
      <c r="J2" s="12" t="s">
        <v>10</v>
      </c>
      <c r="K2" t="s">
        <v>0</v>
      </c>
      <c r="L2" s="3" t="s">
        <v>6</v>
      </c>
      <c r="M2" s="12" t="s">
        <v>10</v>
      </c>
      <c r="N2" t="s">
        <v>0</v>
      </c>
      <c r="O2" s="3" t="s">
        <v>1</v>
      </c>
      <c r="Q2" s="3" t="s">
        <v>18</v>
      </c>
      <c r="R2" t="s">
        <v>0</v>
      </c>
      <c r="S2" s="3" t="s">
        <v>2</v>
      </c>
      <c r="T2" s="12" t="s">
        <v>10</v>
      </c>
      <c r="AQ2" t="s">
        <v>15</v>
      </c>
      <c r="AR2" t="s">
        <v>7</v>
      </c>
      <c r="AS2" t="s">
        <v>8</v>
      </c>
      <c r="AT2" t="s">
        <v>11</v>
      </c>
      <c r="AU2" t="s">
        <v>12</v>
      </c>
      <c r="AV2" t="s">
        <v>9</v>
      </c>
      <c r="AX2" t="s">
        <v>7</v>
      </c>
      <c r="AY2" t="s">
        <v>8</v>
      </c>
      <c r="AZ2" t="s">
        <v>11</v>
      </c>
      <c r="BA2" t="s">
        <v>12</v>
      </c>
      <c r="BB2" t="s">
        <v>9</v>
      </c>
      <c r="BD2" t="s">
        <v>7</v>
      </c>
      <c r="BE2" t="s">
        <v>8</v>
      </c>
      <c r="BF2" t="s">
        <v>11</v>
      </c>
      <c r="BG2" t="s">
        <v>12</v>
      </c>
      <c r="BH2" t="s">
        <v>9</v>
      </c>
      <c r="BJ2" s="30" t="s">
        <v>7</v>
      </c>
      <c r="BK2" s="30" t="s">
        <v>8</v>
      </c>
      <c r="BL2" s="30" t="s">
        <v>11</v>
      </c>
      <c r="BM2" s="30" t="s">
        <v>12</v>
      </c>
      <c r="BN2" s="30" t="s">
        <v>9</v>
      </c>
      <c r="BP2" t="s">
        <v>7</v>
      </c>
    </row>
    <row r="3" spans="1:68" x14ac:dyDescent="0.25">
      <c r="A3" s="1">
        <v>26815</v>
      </c>
      <c r="B3" s="2">
        <v>-12.405228640802962</v>
      </c>
      <c r="C3" s="1">
        <v>26830</v>
      </c>
      <c r="D3" s="3">
        <v>-11.949</v>
      </c>
      <c r="E3" s="1">
        <v>26799</v>
      </c>
      <c r="F3" s="4"/>
      <c r="G3" s="11">
        <v>-11.866666666666667</v>
      </c>
      <c r="H3" s="17">
        <v>26679</v>
      </c>
      <c r="I3" s="20">
        <v>-11.8</v>
      </c>
      <c r="J3" s="20">
        <v>-11.8</v>
      </c>
      <c r="K3" s="7">
        <v>27409</v>
      </c>
      <c r="L3" s="9">
        <v>-14.6</v>
      </c>
      <c r="M3" s="9">
        <v>-14.6</v>
      </c>
      <c r="N3" s="1">
        <v>26818</v>
      </c>
      <c r="O3" s="2">
        <v>-12.521782354451737</v>
      </c>
      <c r="P3" s="1">
        <v>26830</v>
      </c>
      <c r="Q3" s="3">
        <v>-12.062199999999999</v>
      </c>
      <c r="R3" s="1">
        <v>26799</v>
      </c>
      <c r="S3" s="4"/>
      <c r="T3" s="11">
        <v>-11.866666666666667</v>
      </c>
      <c r="AQ3">
        <v>1973</v>
      </c>
      <c r="AR3" s="3">
        <f>AVERAGE($B$3:$B$10)</f>
        <v>-12.358027451306015</v>
      </c>
      <c r="AS3" s="3">
        <f>MEDIAN($B$3:$B$10)</f>
        <v>-12.261823292975304</v>
      </c>
      <c r="AT3" s="3">
        <f>MAX($B$3:$B$10)</f>
        <v>-11.157889266618454</v>
      </c>
      <c r="AU3" s="3">
        <f>MIN($B$3:$B$10)</f>
        <v>-13.992366345044381</v>
      </c>
      <c r="AV3" s="3">
        <f>AT3-AU3</f>
        <v>2.8344770784259268</v>
      </c>
      <c r="AW3" s="3"/>
      <c r="AX3" s="3">
        <f>AVERAGE($O$3:$O$8)</f>
        <v>-12.347680621470715</v>
      </c>
      <c r="AY3" s="3">
        <f>MEDIAN($O$3:$O$8)</f>
        <v>-12.345001435924948</v>
      </c>
      <c r="AZ3" s="3">
        <f>MAX($O$3:$O$8)</f>
        <v>-10.948109927529073</v>
      </c>
      <c r="BA3" s="3">
        <f>MIN($O$3:$O$8)</f>
        <v>-13.813157065846347</v>
      </c>
      <c r="BB3" s="3">
        <f>AZ3-BA3</f>
        <v>2.8650471383172746</v>
      </c>
      <c r="BD3" s="3">
        <f>AVERAGE($G$3:$G$8)</f>
        <v>-11.616666666666667</v>
      </c>
      <c r="BE3" s="3">
        <f>MEDIAN($G$3:$G$8)</f>
        <v>-11.833333333333334</v>
      </c>
      <c r="BF3" s="3">
        <f>MAX($G$3:$G$8)</f>
        <v>-10.199999999999999</v>
      </c>
      <c r="BG3" s="3">
        <f>MIN($G$3:$G$8)</f>
        <v>-12.6</v>
      </c>
      <c r="BH3" s="3">
        <f>BF3-BG3</f>
        <v>2.4000000000000004</v>
      </c>
      <c r="BN3" s="31"/>
      <c r="BP3" s="3">
        <f>SUM($G$3*9,$G$4*30,$G$5*31,$G$6*31,$G$7*30,$G$8*12)/143</f>
        <v>-11.553846153846152</v>
      </c>
    </row>
    <row r="4" spans="1:68" x14ac:dyDescent="0.25">
      <c r="A4" s="1">
        <v>26830</v>
      </c>
      <c r="B4" s="2">
        <v>-12.047437913972502</v>
      </c>
      <c r="C4" s="1">
        <v>26860</v>
      </c>
      <c r="D4" s="3">
        <v>-11.772</v>
      </c>
      <c r="E4" s="1">
        <v>26830</v>
      </c>
      <c r="F4" s="4"/>
      <c r="G4" s="11">
        <v>-12.233333333333334</v>
      </c>
      <c r="H4" s="17">
        <v>26710</v>
      </c>
      <c r="I4" s="20">
        <v>-12.5</v>
      </c>
      <c r="J4" s="20">
        <v>-12.5</v>
      </c>
      <c r="K4" s="7">
        <v>27440</v>
      </c>
      <c r="L4" s="10"/>
      <c r="M4" s="16">
        <v>-14</v>
      </c>
      <c r="N4" s="1">
        <v>26837</v>
      </c>
      <c r="O4" s="2">
        <v>-12.168220517398158</v>
      </c>
      <c r="P4" s="1">
        <v>26860</v>
      </c>
      <c r="Q4" s="3">
        <v>-11.606199999999999</v>
      </c>
      <c r="R4" s="1">
        <v>26830</v>
      </c>
      <c r="S4" s="4"/>
      <c r="T4" s="11">
        <v>-12.233333333333334</v>
      </c>
      <c r="AQ4">
        <v>1974</v>
      </c>
      <c r="AR4" s="3">
        <f>AVERAGE($B$11:$B$19)</f>
        <v>-12.633546658495694</v>
      </c>
      <c r="AS4" s="3">
        <f>MEDIAN($B$11:$B$19)</f>
        <v>-12.4713913697154</v>
      </c>
      <c r="AT4" s="3">
        <f>MAX($B$11:$B$19)</f>
        <v>-12.195729800001679</v>
      </c>
      <c r="AU4" s="3">
        <f>MIN($B$11:$B$19)</f>
        <v>-13.587727590646884</v>
      </c>
      <c r="AV4" s="3">
        <f t="shared" ref="AV4:AV10" si="0">AT4-AU4</f>
        <v>1.3919977906452043</v>
      </c>
      <c r="AW4" s="3"/>
      <c r="AX4" s="3">
        <f>AVERAGE($O$9:$O$14)</f>
        <v>-12.322731513825659</v>
      </c>
      <c r="AY4" s="3">
        <f>MEDIAN($O$9:$O$14)</f>
        <v>-12.237832401260166</v>
      </c>
      <c r="AZ4" s="3">
        <f>MAX($O$9:$O$14)</f>
        <v>-11.933430494543707</v>
      </c>
      <c r="BA4" s="3">
        <f>MIN($O$9:$O$14)</f>
        <v>-13.094653462726994</v>
      </c>
      <c r="BB4" s="3">
        <f t="shared" ref="BB4:BB10" si="1">AZ4-BA4</f>
        <v>1.1612229681832869</v>
      </c>
      <c r="BD4" s="3">
        <f>AVERAGE($G$9:$G$14)</f>
        <v>-12.283333333333333</v>
      </c>
      <c r="BE4" s="3">
        <f>MEDIAN($G$9:$G$14)</f>
        <v>-12.416666666666666</v>
      </c>
      <c r="BF4" s="3">
        <f>MAX($G$9:$G$14)</f>
        <v>-11</v>
      </c>
      <c r="BG4" s="3">
        <f>MIN($G$9:$G$14)</f>
        <v>-13.4</v>
      </c>
      <c r="BH4" s="3">
        <f t="shared" ref="BH4:BH10" si="2">BF4-BG4</f>
        <v>2.4000000000000004</v>
      </c>
      <c r="BN4" s="31"/>
      <c r="BP4" s="3">
        <f>SUM($G$9*9,$G$10*30,$G$11*31,$G$12*31,$G$13*30,$G$14*12)/143</f>
        <v>-12.282750582750584</v>
      </c>
    </row>
    <row r="5" spans="1:68" x14ac:dyDescent="0.25">
      <c r="A5" s="1">
        <v>26844</v>
      </c>
      <c r="B5" s="2">
        <v>-11.633378571829891</v>
      </c>
      <c r="C5" s="1">
        <v>26891</v>
      </c>
      <c r="D5" s="3">
        <v>-12.345499999999999</v>
      </c>
      <c r="E5" s="1">
        <v>26860</v>
      </c>
      <c r="F5" s="5">
        <v>-12.6</v>
      </c>
      <c r="G5" s="5">
        <v>-12.6</v>
      </c>
      <c r="H5" s="17">
        <v>26738</v>
      </c>
      <c r="I5" s="20">
        <v>-11.8</v>
      </c>
      <c r="J5" s="20">
        <v>-11.8</v>
      </c>
      <c r="K5" s="7">
        <v>27468</v>
      </c>
      <c r="L5" s="10"/>
      <c r="M5" s="16">
        <v>-13.4</v>
      </c>
      <c r="N5" s="1">
        <v>26856</v>
      </c>
      <c r="O5" s="2">
        <v>-10.948109927529073</v>
      </c>
      <c r="P5" s="1">
        <v>26891</v>
      </c>
      <c r="Q5" s="3">
        <v>-12.080499999999999</v>
      </c>
      <c r="R5" s="1">
        <v>26860</v>
      </c>
      <c r="S5" s="5">
        <v>-12.6</v>
      </c>
      <c r="T5" s="5">
        <v>-12.6</v>
      </c>
      <c r="AQ5">
        <v>1975</v>
      </c>
      <c r="AR5" s="3">
        <f>AVERAGE($B$20:$B$31)</f>
        <v>-12.289084179621211</v>
      </c>
      <c r="AS5" s="3">
        <f>MEDIAN($B$20:$B$31)</f>
        <v>-12.411482338671316</v>
      </c>
      <c r="AT5" s="3">
        <f>MAX($B$20:$B$31)</f>
        <v>-11.346608677294761</v>
      </c>
      <c r="AU5" s="3">
        <f>MIN($B$20:$B$31)</f>
        <v>-13.226897145520558</v>
      </c>
      <c r="AV5" s="3">
        <f t="shared" si="0"/>
        <v>1.8802884682257979</v>
      </c>
      <c r="AW5" s="3"/>
      <c r="AX5" s="3">
        <f>AVERAGE($O$15:$O$19)</f>
        <v>-12.178752619114594</v>
      </c>
      <c r="AY5" s="3">
        <f>MEDIAN($O$15:$O$19)</f>
        <v>-12.444981631217372</v>
      </c>
      <c r="AZ5" s="3">
        <f>MAX($O$15:$O$19)</f>
        <v>-11.581102085521639</v>
      </c>
      <c r="BA5" s="3">
        <f>MIN($O$15:$O$19)</f>
        <v>-12.704302315520087</v>
      </c>
      <c r="BB5" s="3">
        <f t="shared" si="1"/>
        <v>1.1232002299984476</v>
      </c>
      <c r="BD5" s="3">
        <f>AVERAGE($G$15:$G$20)</f>
        <v>-12.258333333333333</v>
      </c>
      <c r="BE5" s="3">
        <f>MEDIAN($G$15:$G$20)</f>
        <v>-12.55</v>
      </c>
      <c r="BF5" s="3">
        <f>MAX($G$15:$G$20)</f>
        <v>-11</v>
      </c>
      <c r="BG5" s="3">
        <f>MIN($G$15:$G$20)</f>
        <v>-13.149999999999999</v>
      </c>
      <c r="BH5" s="3">
        <f t="shared" si="2"/>
        <v>2.1499999999999986</v>
      </c>
      <c r="BJ5" s="31">
        <f>AVERAGE($M$3:$M$11)</f>
        <v>-11.444444444444443</v>
      </c>
      <c r="BK5" s="31">
        <f>MEDIAN($M$3:$M$11)</f>
        <v>-12</v>
      </c>
      <c r="BL5" s="31">
        <f>MAX($M$3:$M$11)</f>
        <v>-7.6</v>
      </c>
      <c r="BM5" s="31">
        <f>MIN($M$3:$M$11)</f>
        <v>-14.6</v>
      </c>
      <c r="BN5" s="31">
        <f>BL5-BM5</f>
        <v>7</v>
      </c>
      <c r="BP5" s="3">
        <f>SUM($G$15*9,$G$16*30,$G$17*31,$G$18*31,$G$19*30,$G$20*12)/143</f>
        <v>-12.28986013986014</v>
      </c>
    </row>
    <row r="6" spans="1:68" x14ac:dyDescent="0.25">
      <c r="A6" s="1">
        <v>26859</v>
      </c>
      <c r="B6" s="2">
        <v>-11.157889266618454</v>
      </c>
      <c r="C6" s="1">
        <v>26922</v>
      </c>
      <c r="D6" s="3">
        <v>-13.687799999999999</v>
      </c>
      <c r="E6" s="1">
        <v>26891</v>
      </c>
      <c r="F6" s="5">
        <v>-10.199999999999999</v>
      </c>
      <c r="G6" s="5">
        <v>-10.199999999999999</v>
      </c>
      <c r="H6" s="17">
        <v>26769</v>
      </c>
      <c r="I6" s="20">
        <v>-11.5</v>
      </c>
      <c r="J6" s="20">
        <v>-11.5</v>
      </c>
      <c r="K6" s="7">
        <v>27499</v>
      </c>
      <c r="L6" s="9">
        <v>-12.8</v>
      </c>
      <c r="M6" s="9">
        <v>-12.8</v>
      </c>
      <c r="N6" s="1">
        <v>26879</v>
      </c>
      <c r="O6" s="2">
        <v>-11.807961322182166</v>
      </c>
      <c r="P6" s="1">
        <v>26922</v>
      </c>
      <c r="Q6" s="3">
        <v>-13.515799999999999</v>
      </c>
      <c r="R6" s="1">
        <v>26891</v>
      </c>
      <c r="S6" s="5">
        <v>-10.199999999999999</v>
      </c>
      <c r="T6" s="5">
        <v>-10.199999999999999</v>
      </c>
      <c r="AQ6">
        <v>1976</v>
      </c>
      <c r="AR6" s="3">
        <f>AVERAGE($B$32:$B$40)</f>
        <v>-12.293676791221879</v>
      </c>
      <c r="AS6" s="3">
        <f>MEDIAN($B$32:$B$40)</f>
        <v>-11.942637678796325</v>
      </c>
      <c r="AT6" s="3">
        <f>MAX($B$32:$B$40)</f>
        <v>-11.338116027375637</v>
      </c>
      <c r="AU6" s="3">
        <f>MIN($B$32:$B$40)</f>
        <v>-13.877701457199963</v>
      </c>
      <c r="AV6" s="3">
        <f t="shared" si="0"/>
        <v>2.5395854298243261</v>
      </c>
      <c r="AW6" s="3"/>
      <c r="AX6" s="3">
        <f>AVERAGE($O$20:$O$24)</f>
        <v>-11.942443815475084</v>
      </c>
      <c r="AY6" s="3">
        <f>MEDIAN($O$20:$O$24)</f>
        <v>-11.652490244175999</v>
      </c>
      <c r="AZ6" s="3">
        <f>MAX($O$20:$O$24)</f>
        <v>-11.494557862954061</v>
      </c>
      <c r="BA6" s="3">
        <f>MIN($O$20:$O$24)</f>
        <v>-13.230209413647422</v>
      </c>
      <c r="BB6" s="3">
        <f t="shared" si="1"/>
        <v>1.7356515506933619</v>
      </c>
      <c r="BD6" s="3">
        <f>AVERAGE($G$21:$G$26)</f>
        <v>-12.15</v>
      </c>
      <c r="BE6" s="3">
        <f>MEDIAN($G$21:$G$26)</f>
        <v>-12.15</v>
      </c>
      <c r="BF6" s="3">
        <f>MAX($G$21:$G$26)</f>
        <v>-11.1</v>
      </c>
      <c r="BG6" s="3">
        <f>MIN($G$21:$G$26)</f>
        <v>-13.4</v>
      </c>
      <c r="BH6" s="3">
        <f t="shared" si="2"/>
        <v>2.3000000000000007</v>
      </c>
      <c r="BJ6" s="31">
        <f>AVERAGE($M$14:$M$23)</f>
        <v>-10.176499999999999</v>
      </c>
      <c r="BK6" s="31">
        <f>MEDIAN($M$14:$M$23)</f>
        <v>-8.4250000000000007</v>
      </c>
      <c r="BL6" s="31">
        <f>MAX($M$14:$M$23)</f>
        <v>-4.21</v>
      </c>
      <c r="BM6" s="31">
        <f>MIN($M$14:$M$23)</f>
        <v>-17.600000000000001</v>
      </c>
      <c r="BN6" s="31">
        <f>BL6-BM6</f>
        <v>13.39</v>
      </c>
      <c r="BP6" s="3">
        <f>SUM($G$21*9,$G$22*30,$G$23*31,$G$24*31,$G$25*30,$G$26*12)/143</f>
        <v>-12.01048951048951</v>
      </c>
    </row>
    <row r="7" spans="1:68" x14ac:dyDescent="0.25">
      <c r="A7" s="1">
        <v>26876</v>
      </c>
      <c r="B7" s="2">
        <v>-12.198683622629554</v>
      </c>
      <c r="C7" s="8">
        <v>27195</v>
      </c>
      <c r="D7" s="2">
        <v>-12.5914</v>
      </c>
      <c r="E7" s="1">
        <v>26922</v>
      </c>
      <c r="F7" s="4"/>
      <c r="G7" s="11">
        <v>-11</v>
      </c>
      <c r="H7" s="17">
        <v>26799</v>
      </c>
      <c r="I7" s="21"/>
      <c r="J7" s="22">
        <f>AVERAGE(J6, J6,J9)</f>
        <v>-11.866666666666667</v>
      </c>
      <c r="K7" s="7">
        <v>27529</v>
      </c>
      <c r="L7" s="9">
        <v>-10</v>
      </c>
      <c r="M7" s="9">
        <v>-10</v>
      </c>
      <c r="N7" s="1">
        <v>26903</v>
      </c>
      <c r="O7" s="2">
        <v>-12.82685254141682</v>
      </c>
      <c r="P7" s="8">
        <v>27195</v>
      </c>
      <c r="Q7" s="2">
        <v>-12.171000000000001</v>
      </c>
      <c r="R7" s="1">
        <v>26922</v>
      </c>
      <c r="S7" s="4"/>
      <c r="T7" s="11">
        <v>-11</v>
      </c>
      <c r="AQ7">
        <v>1977</v>
      </c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D7" s="3"/>
      <c r="BE7" s="3"/>
      <c r="BF7" s="3"/>
      <c r="BG7" s="3"/>
      <c r="BH7" s="3"/>
      <c r="BJ7" s="31">
        <f>AVERAGE($M$26:$M$35)</f>
        <v>-14.64</v>
      </c>
      <c r="BK7" s="31">
        <f>MEDIAN($M$26:$M$35)</f>
        <v>-13.95</v>
      </c>
      <c r="BL7" s="31">
        <f>MAX($M$26:$M$35)</f>
        <v>-13.3</v>
      </c>
      <c r="BM7" s="31">
        <f>MIN($M$26:$M$35)</f>
        <v>-16.8</v>
      </c>
      <c r="BN7" s="31">
        <f>BL7-BM7</f>
        <v>3.5</v>
      </c>
      <c r="BP7" s="3"/>
    </row>
    <row r="8" spans="1:68" x14ac:dyDescent="0.25">
      <c r="A8" s="1">
        <v>26893</v>
      </c>
      <c r="B8" s="2">
        <v>-12.324962963321056</v>
      </c>
      <c r="C8" s="8">
        <v>27225</v>
      </c>
      <c r="D8" s="2">
        <v>-12.3034</v>
      </c>
      <c r="E8" s="1">
        <v>26952</v>
      </c>
      <c r="F8" s="5">
        <v>-11.8</v>
      </c>
      <c r="G8" s="5">
        <v>-11.8</v>
      </c>
      <c r="H8" s="17">
        <v>26830</v>
      </c>
      <c r="I8" s="21"/>
      <c r="J8" s="22">
        <f>AVERAGE(J6,J9,J9)</f>
        <v>-12.233333333333334</v>
      </c>
      <c r="K8" s="7">
        <v>27560</v>
      </c>
      <c r="L8" s="10"/>
      <c r="M8" s="16">
        <v>-8.8000000000000007</v>
      </c>
      <c r="N8" s="1">
        <v>26932</v>
      </c>
      <c r="O8" s="2">
        <v>-13.813157065846347</v>
      </c>
      <c r="P8" s="8">
        <v>27225</v>
      </c>
      <c r="Q8" s="2">
        <v>-12.045</v>
      </c>
      <c r="R8" s="1">
        <v>26952</v>
      </c>
      <c r="S8" s="5">
        <v>-11.8</v>
      </c>
      <c r="T8" s="5">
        <v>-11.8</v>
      </c>
      <c r="AQ8">
        <v>1978</v>
      </c>
      <c r="AR8" s="3">
        <f>AVERAGE($B$51:$B$62)</f>
        <v>-12.803648116817739</v>
      </c>
      <c r="AS8" s="3">
        <f>MEDIAN($B$51:$B$62)</f>
        <v>-12.778629115297118</v>
      </c>
      <c r="AT8" s="3">
        <f>MAX($B$51:$B$62)</f>
        <v>-12.196248182813571</v>
      </c>
      <c r="AU8" s="3">
        <f>MIN($B$51:$B$62)</f>
        <v>-13.498559777344413</v>
      </c>
      <c r="AV8" s="3">
        <f t="shared" si="0"/>
        <v>1.3023115945308419</v>
      </c>
      <c r="AW8" s="3"/>
      <c r="AX8" s="3">
        <f>AVERAGE($O$34:$O$41)</f>
        <v>-12.834759009250609</v>
      </c>
      <c r="AY8" s="3">
        <f>MEDIAN($O$34:$O$41)</f>
        <v>-12.63438723634752</v>
      </c>
      <c r="AZ8" s="3">
        <f>MAX($O$34:$O$41)</f>
        <v>-12.367050806664801</v>
      </c>
      <c r="BA8" s="3">
        <f>MIN($O$34:$O$41)</f>
        <v>-13.910322628484883</v>
      </c>
      <c r="BB8" s="3">
        <f t="shared" si="1"/>
        <v>1.5432718218200812</v>
      </c>
      <c r="BD8" s="3">
        <f>AVERAGE($G$33:$G$38)</f>
        <v>-12.65</v>
      </c>
      <c r="BE8" s="3">
        <f>MEDIAN($G$33:$G$38)</f>
        <v>-12.55</v>
      </c>
      <c r="BF8" s="3">
        <f>MAX($G$33:$G$38)</f>
        <v>-12.3</v>
      </c>
      <c r="BG8" s="3">
        <f>MIN($G$33:$G$38)</f>
        <v>-13.4</v>
      </c>
      <c r="BH8" s="3">
        <f t="shared" si="2"/>
        <v>1.0999999999999996</v>
      </c>
      <c r="BJ8" s="31">
        <f>AVERAGE($M$38:$M$47)</f>
        <v>-12.319999999999999</v>
      </c>
      <c r="BK8" s="31">
        <f>MEDIAN($M$38:$M$47)</f>
        <v>-11.324999999999999</v>
      </c>
      <c r="BL8" s="31">
        <f>MAX($M$38:$M$47)</f>
        <v>-8.1999999999999993</v>
      </c>
      <c r="BM8" s="31">
        <f>MIN($M$38:$M$47)</f>
        <v>-15.1</v>
      </c>
      <c r="BN8" s="31">
        <f>BL8-BM8</f>
        <v>6.9</v>
      </c>
      <c r="BP8" s="3">
        <f>SUM($G$33*9,$G$34*30,$G$35*31,$G$36*31,$G$37*30,$G$38*12)/143</f>
        <v>-12.582517482517483</v>
      </c>
    </row>
    <row r="9" spans="1:68" x14ac:dyDescent="0.25">
      <c r="A9" s="1">
        <v>26912</v>
      </c>
      <c r="B9" s="2">
        <v>-13.104272286229303</v>
      </c>
      <c r="C9" s="8">
        <v>27256</v>
      </c>
      <c r="D9" s="2">
        <v>-12.384</v>
      </c>
      <c r="E9" s="8">
        <v>27164</v>
      </c>
      <c r="F9" s="5">
        <v>-13.4</v>
      </c>
      <c r="G9" s="5">
        <v>-13.4</v>
      </c>
      <c r="H9" s="17">
        <v>26860</v>
      </c>
      <c r="I9" s="20">
        <v>-12.6</v>
      </c>
      <c r="J9" s="20">
        <v>-12.6</v>
      </c>
      <c r="K9" s="7">
        <v>27590</v>
      </c>
      <c r="L9" s="9">
        <v>-7.6</v>
      </c>
      <c r="M9" s="9">
        <v>-7.6</v>
      </c>
      <c r="N9" s="8">
        <v>27183</v>
      </c>
      <c r="O9" s="2">
        <v>-12.167993429597368</v>
      </c>
      <c r="P9" s="8">
        <v>27256</v>
      </c>
      <c r="Q9" s="2">
        <v>-12.293000000000001</v>
      </c>
      <c r="R9" s="1">
        <v>27164</v>
      </c>
      <c r="S9" s="5">
        <v>-13.4</v>
      </c>
      <c r="T9" s="5">
        <v>-13.4</v>
      </c>
      <c r="AQ9">
        <v>1979</v>
      </c>
      <c r="AR9" s="3">
        <f>AVERAGE($B$63:$B$75)</f>
        <v>-12.875681179605929</v>
      </c>
      <c r="AS9" s="3">
        <f>MEDIAN($B$63:$B$75)</f>
        <v>-12.814272547237316</v>
      </c>
      <c r="AT9" s="3">
        <f>MAX($B$63:$B$75)</f>
        <v>-11.736827622953591</v>
      </c>
      <c r="AU9" s="3">
        <f>MIN($B$63:$B$75)</f>
        <v>-13.992015834057174</v>
      </c>
      <c r="AV9" s="3">
        <f t="shared" si="0"/>
        <v>2.255188211103583</v>
      </c>
      <c r="AW9" s="3"/>
      <c r="AX9" s="3">
        <f>AVERAGE($O$42:$O$46)</f>
        <v>-12.892241290790363</v>
      </c>
      <c r="AY9" s="3">
        <f>MEDIAN($O$42:$O$46)</f>
        <v>-12.55580721749962</v>
      </c>
      <c r="AZ9" s="3">
        <f>MAX($O$42:$O$46)</f>
        <v>-12.395320671586601</v>
      </c>
      <c r="BA9" s="3">
        <f>MIN($O$42:$O$46)</f>
        <v>-14.135796287550168</v>
      </c>
      <c r="BB9" s="3">
        <f t="shared" si="1"/>
        <v>1.7404756159635664</v>
      </c>
      <c r="BD9" s="3">
        <f>AVERAGE($G$39:$G$44)</f>
        <v>-12.766666666666667</v>
      </c>
      <c r="BE9" s="3">
        <f>MEDIAN($G$39:$G$44)</f>
        <v>-12.75</v>
      </c>
      <c r="BF9" s="3">
        <f>MAX($G$39:$G$44)</f>
        <v>-12.2</v>
      </c>
      <c r="BG9" s="3">
        <f>MIN($G$39:$G$44)</f>
        <v>-13.3</v>
      </c>
      <c r="BH9" s="3">
        <f t="shared" si="2"/>
        <v>1.1000000000000014</v>
      </c>
      <c r="BJ9" s="31">
        <f>AVERAGE($M$50:$M$59)</f>
        <v>-13.675000000000002</v>
      </c>
      <c r="BK9" s="31">
        <f>MEDIAN($M$50:$M$59)</f>
        <v>-14.25</v>
      </c>
      <c r="BL9" s="31">
        <f>MAX($M$50:$M$59)</f>
        <v>-8.5</v>
      </c>
      <c r="BM9" s="31">
        <f>MIN($M$50:$M$59)</f>
        <v>-17.600000000000001</v>
      </c>
      <c r="BN9" s="31">
        <f>BL9-BM9</f>
        <v>9.1000000000000014</v>
      </c>
      <c r="BP9" s="3">
        <f>SUM($G$39*9,$G$40*30,$G$41*31,$G$42*31,$G$43*30,$G$44*12)/143</f>
        <v>-12.734265734265735</v>
      </c>
    </row>
    <row r="10" spans="1:68" x14ac:dyDescent="0.25">
      <c r="A10" s="1">
        <v>26936</v>
      </c>
      <c r="B10" s="2">
        <v>-13.992366345044381</v>
      </c>
      <c r="C10" s="8">
        <v>27287</v>
      </c>
      <c r="D10" s="2">
        <v>-12.849</v>
      </c>
      <c r="E10" s="8">
        <v>27195</v>
      </c>
      <c r="F10" s="5">
        <v>-12.9</v>
      </c>
      <c r="G10" s="5">
        <v>-12.9</v>
      </c>
      <c r="H10" s="17">
        <v>26891</v>
      </c>
      <c r="I10" s="20">
        <v>-10.199999999999999</v>
      </c>
      <c r="J10" s="20">
        <v>-10.199999999999999</v>
      </c>
      <c r="K10" s="7">
        <v>27621</v>
      </c>
      <c r="L10" s="10"/>
      <c r="M10" s="16">
        <v>-9.8000000000000007</v>
      </c>
      <c r="N10" s="8">
        <v>27202</v>
      </c>
      <c r="O10" s="2">
        <v>-12.307671372922963</v>
      </c>
      <c r="P10" s="8">
        <v>27287</v>
      </c>
      <c r="Q10" s="2">
        <v>-12.9254</v>
      </c>
      <c r="R10" s="1">
        <v>27195</v>
      </c>
      <c r="S10" s="5">
        <v>-12.9</v>
      </c>
      <c r="T10" s="5">
        <v>-12.9</v>
      </c>
      <c r="AQ10">
        <v>1980</v>
      </c>
      <c r="AR10" s="3">
        <f>AVERAGE($B$76:$B$91)</f>
        <v>-12.123521143874731</v>
      </c>
      <c r="AS10" s="3">
        <f>MEDIAN($B$76:$B$91)</f>
        <v>-11.919105889069879</v>
      </c>
      <c r="AT10" s="3">
        <f>MAX($B$76:$B$91)</f>
        <v>-10.732591568350614</v>
      </c>
      <c r="AU10" s="3">
        <f>MIN($B$76:$B$91)</f>
        <v>-14.169940586883307</v>
      </c>
      <c r="AV10" s="3">
        <f t="shared" si="0"/>
        <v>3.4373490185326929</v>
      </c>
      <c r="AW10" s="3"/>
      <c r="AX10" s="3">
        <f>AVERAGE($O$47:$O$55)</f>
        <v>-12.437054575771448</v>
      </c>
      <c r="AY10" s="3">
        <f>MEDIAN($O$47:$O$55)</f>
        <v>-12.207878457240117</v>
      </c>
      <c r="AZ10" s="3">
        <f>MAX($O$47:$O$55)</f>
        <v>-11.915572706588623</v>
      </c>
      <c r="BA10" s="3">
        <f>MIN($O$47:$O$55)</f>
        <v>-13.367933828132504</v>
      </c>
      <c r="BB10" s="3">
        <f t="shared" si="1"/>
        <v>1.4523611215438805</v>
      </c>
      <c r="BD10" s="3">
        <f>AVERAGE($G$45:$G$50)</f>
        <v>-12.566666666666668</v>
      </c>
      <c r="BE10" s="3">
        <f>MEDIAN($G$45:$G$50)</f>
        <v>-12.45</v>
      </c>
      <c r="BF10" s="3">
        <f>MAX($G$45:$G$50)</f>
        <v>-11.9</v>
      </c>
      <c r="BG10" s="3">
        <f>MIN($G$45:$G$50)</f>
        <v>-13.4</v>
      </c>
      <c r="BH10" s="3">
        <f t="shared" si="2"/>
        <v>1.5</v>
      </c>
      <c r="BN10" s="31"/>
      <c r="BP10" s="3">
        <f>SUM($G$45*9,$G$46*30,$G$47*31,$G$48*31,$G$49*30,$G$50*12)/143</f>
        <v>-12.526573426573426</v>
      </c>
    </row>
    <row r="11" spans="1:68" x14ac:dyDescent="0.25">
      <c r="A11" s="8">
        <v>27180</v>
      </c>
      <c r="B11" s="2">
        <v>-12.45814475921094</v>
      </c>
      <c r="C11" s="1">
        <v>27560</v>
      </c>
      <c r="D11" s="3">
        <v>-12.5486</v>
      </c>
      <c r="E11" s="8">
        <v>27225</v>
      </c>
      <c r="F11" s="5">
        <v>-12.7</v>
      </c>
      <c r="G11" s="5">
        <v>-12.7</v>
      </c>
      <c r="H11" s="17">
        <v>26922</v>
      </c>
      <c r="I11" s="21"/>
      <c r="J11" s="22">
        <f>AVERAGE(J10,J12)</f>
        <v>-11</v>
      </c>
      <c r="K11" s="7">
        <v>27652</v>
      </c>
      <c r="L11" s="9">
        <v>-12</v>
      </c>
      <c r="M11" s="9">
        <v>-12</v>
      </c>
      <c r="N11" s="8">
        <v>27221</v>
      </c>
      <c r="O11" s="2">
        <v>-12.118316139112389</v>
      </c>
      <c r="P11" s="1">
        <v>27560</v>
      </c>
      <c r="Q11" s="3">
        <v>-12.524799999999999</v>
      </c>
      <c r="R11" s="1">
        <v>27225</v>
      </c>
      <c r="S11" s="5">
        <v>-12.7</v>
      </c>
      <c r="T11" s="5">
        <v>-12.7</v>
      </c>
    </row>
    <row r="12" spans="1:68" x14ac:dyDescent="0.25">
      <c r="A12" s="8">
        <v>27194</v>
      </c>
      <c r="B12" s="2">
        <v>-13.017356121098452</v>
      </c>
      <c r="C12" s="1">
        <v>27590</v>
      </c>
      <c r="D12" s="3">
        <v>-11.7836</v>
      </c>
      <c r="E12" s="8">
        <v>27256</v>
      </c>
      <c r="F12" s="4"/>
      <c r="G12" s="11">
        <v>-12.133333333333333</v>
      </c>
      <c r="H12" s="17">
        <v>26952</v>
      </c>
      <c r="I12" s="20">
        <v>-11.8</v>
      </c>
      <c r="J12" s="20">
        <v>-11.8</v>
      </c>
      <c r="K12" s="7">
        <v>27682</v>
      </c>
      <c r="L12" s="10"/>
      <c r="M12" s="16">
        <v>-13.25</v>
      </c>
      <c r="N12" s="8">
        <v>27244</v>
      </c>
      <c r="O12" s="2">
        <v>-11.933430494543707</v>
      </c>
      <c r="P12" s="1">
        <v>27590</v>
      </c>
      <c r="Q12" s="3">
        <v>-11.9068</v>
      </c>
      <c r="R12" s="1">
        <v>27256</v>
      </c>
      <c r="S12" s="4"/>
      <c r="T12" s="11">
        <v>-12.133333333333333</v>
      </c>
      <c r="AQ12" s="28" t="s">
        <v>13</v>
      </c>
      <c r="AR12" s="29">
        <f>AVERAGE(AR3:AR10)</f>
        <v>-12.482455074420457</v>
      </c>
      <c r="AS12" s="29">
        <f>AVERAGE(AS3:AS10)</f>
        <v>-12.371334604537523</v>
      </c>
      <c r="AT12" s="28"/>
      <c r="AU12" s="28"/>
      <c r="AV12" s="29">
        <f>AVERAGE(AV3:AV10)</f>
        <v>2.234456798755482</v>
      </c>
      <c r="AW12" s="28"/>
      <c r="AX12" s="29">
        <f>AVERAGE(AX3:AX10)</f>
        <v>-12.42223763509978</v>
      </c>
      <c r="AY12" s="29">
        <f>AVERAGE(AY3:AY10)</f>
        <v>-12.296911231952249</v>
      </c>
      <c r="AZ12" s="28"/>
      <c r="BA12" s="28"/>
      <c r="BB12" s="29">
        <f>AVERAGE(BB3:BB10)</f>
        <v>1.6601757780742712</v>
      </c>
      <c r="BC12" s="28"/>
      <c r="BD12" s="29">
        <f>AVERAGE(BD3:BD10)</f>
        <v>-12.327380952380951</v>
      </c>
      <c r="BE12" s="29">
        <f>AVERAGE(BE3:BE10)</f>
        <v>-12.385714285714286</v>
      </c>
      <c r="BF12" s="28"/>
      <c r="BG12" s="28"/>
      <c r="BH12" s="29">
        <f>AVERAGE(BH3:BH10)</f>
        <v>1.85</v>
      </c>
    </row>
    <row r="13" spans="1:68" x14ac:dyDescent="0.25">
      <c r="A13" s="8">
        <v>27205</v>
      </c>
      <c r="B13" s="2">
        <v>-12.746130077487779</v>
      </c>
      <c r="C13" s="1">
        <v>27621</v>
      </c>
      <c r="D13" s="3">
        <v>-11.749500000000001</v>
      </c>
      <c r="E13" s="8">
        <v>27287</v>
      </c>
      <c r="F13" s="4"/>
      <c r="G13" s="11">
        <v>-11.566666666666668</v>
      </c>
      <c r="H13" s="17">
        <v>26983</v>
      </c>
      <c r="I13" s="20">
        <v>-9.6</v>
      </c>
      <c r="J13" s="20">
        <v>-9.6</v>
      </c>
      <c r="K13" s="7">
        <v>27713</v>
      </c>
      <c r="L13" s="9">
        <v>-14.5</v>
      </c>
      <c r="M13" s="9">
        <v>-14.5</v>
      </c>
      <c r="N13" s="8">
        <v>27268</v>
      </c>
      <c r="O13" s="2">
        <v>-12.314324184050527</v>
      </c>
      <c r="P13" s="1">
        <v>27621</v>
      </c>
      <c r="Q13" s="3">
        <v>-11.8355</v>
      </c>
      <c r="R13" s="1">
        <v>27287</v>
      </c>
      <c r="S13" s="4"/>
      <c r="T13" s="11">
        <v>-11.566666666666668</v>
      </c>
      <c r="AQ13" s="28" t="s">
        <v>14</v>
      </c>
      <c r="AR13" s="29">
        <f>STDEV(AR3:AR10)</f>
        <v>0.28808729872381256</v>
      </c>
      <c r="AS13" s="29">
        <f>STDEV(AS3:AS10)</f>
        <v>0.35916352565962395</v>
      </c>
      <c r="AT13" s="28"/>
      <c r="AU13" s="28"/>
      <c r="AV13" s="29">
        <f>STDEV(AV3:AV10)</f>
        <v>0.77508863684823892</v>
      </c>
      <c r="AW13" s="28"/>
      <c r="AX13" s="29">
        <f>STDEV(AX3:AX10)</f>
        <v>0.3406474573114005</v>
      </c>
      <c r="AY13" s="29">
        <f>STDEV(AY3:AY10)</f>
        <v>0.32451251861502795</v>
      </c>
      <c r="AZ13" s="28"/>
      <c r="BA13" s="28"/>
      <c r="BB13" s="29">
        <f>STDEV(BB3:BB10)</f>
        <v>0.5856634077604489</v>
      </c>
      <c r="BC13" s="28"/>
      <c r="BD13" s="29">
        <f>STDEV(BD3:BD10)</f>
        <v>0.38678142112163022</v>
      </c>
      <c r="BE13" s="29">
        <f>STDEV(BE3:BE10)</f>
        <v>0.30344145988430699</v>
      </c>
      <c r="BF13" s="28"/>
      <c r="BG13" s="28"/>
      <c r="BH13" s="29">
        <f>STDEV(BH3:BH10)</f>
        <v>0.59791303715507038</v>
      </c>
    </row>
    <row r="14" spans="1:68" x14ac:dyDescent="0.25">
      <c r="A14" s="8">
        <v>27217</v>
      </c>
      <c r="B14" s="2">
        <v>-12.195729800001679</v>
      </c>
      <c r="C14" s="1">
        <v>27652</v>
      </c>
      <c r="D14" s="3">
        <v>-12.484200000000001</v>
      </c>
      <c r="E14" s="8">
        <v>27317</v>
      </c>
      <c r="F14" s="5">
        <v>-11</v>
      </c>
      <c r="G14" s="5">
        <v>-11</v>
      </c>
      <c r="H14" s="17">
        <v>27013</v>
      </c>
      <c r="I14" s="20">
        <v>-12.1</v>
      </c>
      <c r="J14" s="20">
        <v>-12.1</v>
      </c>
      <c r="K14" s="7">
        <v>27743</v>
      </c>
      <c r="L14" s="9">
        <v>-14</v>
      </c>
      <c r="M14" s="9">
        <v>-14</v>
      </c>
      <c r="N14" s="8">
        <v>27297</v>
      </c>
      <c r="O14" s="2">
        <v>-13.094653462726994</v>
      </c>
      <c r="P14" s="1">
        <v>27652</v>
      </c>
      <c r="Q14" s="3">
        <v>-12.340799999999998</v>
      </c>
      <c r="R14" s="1">
        <v>27317</v>
      </c>
      <c r="S14" s="5">
        <v>-11</v>
      </c>
      <c r="T14" s="5">
        <v>-11</v>
      </c>
      <c r="AQ14" t="s">
        <v>13</v>
      </c>
      <c r="AR14" s="3">
        <f>AVERAGE(AR5:AR6,AR8:AR9)</f>
        <v>-12.565522566816689</v>
      </c>
      <c r="AS14" s="3">
        <f>AVERAGE(AS5:AS6,AS8:AS9)</f>
        <v>-12.486755420000518</v>
      </c>
      <c r="AT14" s="3"/>
      <c r="AU14" s="3"/>
      <c r="AV14" s="3">
        <f>AVERAGE(AV5:AV6,AV8:AV9)</f>
        <v>1.9943434259211372</v>
      </c>
      <c r="AW14" s="3"/>
      <c r="AX14" s="3">
        <f>AVERAGE(AX5:AX6,AX8:AX9)</f>
        <v>-12.462049183657662</v>
      </c>
      <c r="AY14" s="3">
        <f>AVERAGE(AY5:AY6,AY8:AY9)</f>
        <v>-12.321916582310127</v>
      </c>
      <c r="AZ14" s="3"/>
      <c r="BA14" s="3"/>
      <c r="BB14" s="3">
        <f>AVERAGE(BB5:BB6,BB8:BB9)</f>
        <v>1.5356498046188642</v>
      </c>
      <c r="BC14" s="3"/>
      <c r="BD14" s="3">
        <f>AVERAGE(BD5:BD6,BD8:BD9)</f>
        <v>-12.456249999999999</v>
      </c>
      <c r="BE14" s="3">
        <f>AVERAGE(BE5:BE6,BE8:BE9)</f>
        <v>-12.5</v>
      </c>
      <c r="BF14" s="3"/>
      <c r="BG14" s="3"/>
      <c r="BH14" s="3">
        <f>AVERAGE(BH5:BH6,BH8:BH9)</f>
        <v>1.6625000000000001</v>
      </c>
      <c r="BJ14" s="31">
        <f>AVERAGE(BJ5:BJ6,BJ8:BJ9)</f>
        <v>-11.903986111111111</v>
      </c>
      <c r="BK14" s="31">
        <f>AVERAGE(BK5:BK6,BK8:BK9)</f>
        <v>-11.5</v>
      </c>
      <c r="BL14" s="31"/>
      <c r="BM14" s="31"/>
      <c r="BN14" s="31">
        <f>AVERAGE(BN5:BN6,BN8:BN9)</f>
        <v>9.0975000000000001</v>
      </c>
      <c r="BP14" s="3">
        <f>AVERAGE(BP5:BP6,BP8:BP9)</f>
        <v>-12.404283216783217</v>
      </c>
    </row>
    <row r="15" spans="1:68" x14ac:dyDescent="0.25">
      <c r="A15" s="8">
        <v>27231</v>
      </c>
      <c r="B15" s="2">
        <v>-12.372607961179076</v>
      </c>
      <c r="C15" s="8">
        <v>27926</v>
      </c>
      <c r="D15" s="2">
        <v>-11.7316</v>
      </c>
      <c r="E15" s="1">
        <v>27529</v>
      </c>
      <c r="F15" s="4"/>
      <c r="G15" s="11">
        <v>-13.149999999999999</v>
      </c>
      <c r="H15" s="24">
        <v>27044</v>
      </c>
      <c r="I15" s="18">
        <v>-12.9</v>
      </c>
      <c r="J15" s="18">
        <v>-12.9</v>
      </c>
      <c r="K15" s="7">
        <v>27774</v>
      </c>
      <c r="L15" s="9">
        <v>-14</v>
      </c>
      <c r="M15" s="9">
        <v>-14</v>
      </c>
      <c r="N15" s="1">
        <v>27550</v>
      </c>
      <c r="O15" s="2">
        <v>-12.704302315520087</v>
      </c>
      <c r="P15" s="8">
        <v>27926</v>
      </c>
      <c r="Q15" s="2">
        <v>-11.636199999999999</v>
      </c>
      <c r="R15" s="1">
        <v>27529</v>
      </c>
      <c r="S15" s="4"/>
      <c r="T15" s="11">
        <v>-13.149999999999999</v>
      </c>
      <c r="AQ15" t="s">
        <v>14</v>
      </c>
      <c r="AR15" s="3">
        <f>STDEV(AR5:AR6,AR8:AR9)</f>
        <v>0.31792056150063053</v>
      </c>
      <c r="AS15" s="3">
        <f>STDEV(AS5:AS6,AS8:AS9)</f>
        <v>0.40586856481110684</v>
      </c>
      <c r="AT15" s="3"/>
      <c r="AU15" s="3"/>
      <c r="AV15" s="3">
        <f>STDEV(AV5:AV6,AV8:AV9)</f>
        <v>0.53455446676321994</v>
      </c>
      <c r="AW15" s="3"/>
      <c r="AX15" s="3">
        <f>STDEV(AX5:AX6,AX8:AX9)</f>
        <v>0.47406910370354793</v>
      </c>
      <c r="AY15" s="3">
        <f>STDEV(AY5:AY6,AY8:AY9)</f>
        <v>0.45299719179192532</v>
      </c>
      <c r="AZ15" s="3"/>
      <c r="BA15" s="3"/>
      <c r="BB15" s="3">
        <f>STDEV(BB5:BB6,BB8:BB9)</f>
        <v>0.28990059110934446</v>
      </c>
      <c r="BC15" s="3"/>
      <c r="BD15" s="3">
        <f>STDEV(BD5:BD6,BD8:BD9)</f>
        <v>0.29824913461114433</v>
      </c>
      <c r="BE15" s="3">
        <f>STDEV(BE5:BE6,BE8:BE9)</f>
        <v>0.25166114784235827</v>
      </c>
      <c r="BF15" s="3"/>
      <c r="BG15" s="3"/>
      <c r="BH15" s="3">
        <f>STDEV(BH5:BH6,BH8:BH9)</f>
        <v>0.65239941753499409</v>
      </c>
      <c r="BJ15" s="31">
        <f>STDEV(BJ5:BJ6,BJ8:BJ9)</f>
        <v>1.4725198988887727</v>
      </c>
      <c r="BK15" s="31">
        <f>STDEV(BK5:BK6,BK8:BK9)</f>
        <v>2.4013017303121269</v>
      </c>
      <c r="BL15" s="31"/>
      <c r="BM15" s="31"/>
      <c r="BN15" s="31">
        <f>STDEV(BN5:BN6,BN8:BN9)</f>
        <v>3.0361200569147511</v>
      </c>
      <c r="BP15" s="3">
        <f>STDEV(BP5:BP6,BP8:BP9)</f>
        <v>0.32084369973296556</v>
      </c>
    </row>
    <row r="16" spans="1:68" x14ac:dyDescent="0.25">
      <c r="A16" s="8">
        <v>27248</v>
      </c>
      <c r="B16" s="2">
        <v>-12.309519452592307</v>
      </c>
      <c r="C16" s="8">
        <v>27956</v>
      </c>
      <c r="D16" s="2">
        <v>-11.6746</v>
      </c>
      <c r="E16" s="1">
        <v>27560</v>
      </c>
      <c r="F16" s="5">
        <v>-13.1</v>
      </c>
      <c r="G16" s="5">
        <v>-13.1</v>
      </c>
      <c r="H16" s="24">
        <v>27075</v>
      </c>
      <c r="I16" s="19"/>
      <c r="J16" s="11">
        <f>AVERAGE(J15,J17)</f>
        <v>-12.5</v>
      </c>
      <c r="K16" s="7">
        <v>27805</v>
      </c>
      <c r="L16" s="9">
        <v>-13.1</v>
      </c>
      <c r="M16" s="9">
        <v>-13.1</v>
      </c>
      <c r="N16" s="1">
        <v>27573</v>
      </c>
      <c r="O16" s="2">
        <v>-12.489047082740054</v>
      </c>
      <c r="P16" s="8">
        <v>27956</v>
      </c>
      <c r="Q16" s="2">
        <v>-11.4262</v>
      </c>
      <c r="R16" s="1">
        <v>27560</v>
      </c>
      <c r="S16" s="5">
        <v>-13.1</v>
      </c>
      <c r="T16" s="5">
        <v>-13.1</v>
      </c>
    </row>
    <row r="17" spans="1:68" x14ac:dyDescent="0.25">
      <c r="A17" s="8">
        <v>27263</v>
      </c>
      <c r="B17" s="2">
        <v>-12.4713913697154</v>
      </c>
      <c r="C17" s="8">
        <v>27987</v>
      </c>
      <c r="D17" s="2">
        <v>-12.183</v>
      </c>
      <c r="E17" s="1">
        <v>27590</v>
      </c>
      <c r="F17" s="5">
        <v>-12.5</v>
      </c>
      <c r="G17" s="5">
        <v>-12.5</v>
      </c>
      <c r="H17" s="24">
        <v>27103</v>
      </c>
      <c r="I17" s="18">
        <v>-12.1</v>
      </c>
      <c r="J17" s="18">
        <v>-12.1</v>
      </c>
      <c r="K17" s="7">
        <v>27834</v>
      </c>
      <c r="L17" s="9">
        <v>-8.1999999999999993</v>
      </c>
      <c r="M17" s="9">
        <v>-8.1999999999999993</v>
      </c>
      <c r="N17" s="1">
        <v>27597</v>
      </c>
      <c r="O17" s="2">
        <v>-11.581102085521639</v>
      </c>
      <c r="P17" s="8">
        <v>27987</v>
      </c>
      <c r="Q17" s="2">
        <v>-11.776499999999999</v>
      </c>
      <c r="R17" s="1">
        <v>27590</v>
      </c>
      <c r="S17" s="5">
        <v>-12.5</v>
      </c>
      <c r="T17" s="5">
        <v>-12.5</v>
      </c>
    </row>
    <row r="18" spans="1:68" x14ac:dyDescent="0.25">
      <c r="A18" s="8">
        <v>27281</v>
      </c>
      <c r="B18" s="2">
        <v>-12.543312794528735</v>
      </c>
      <c r="C18" s="8">
        <v>28018</v>
      </c>
      <c r="D18" s="2">
        <v>-13.268000000000001</v>
      </c>
      <c r="E18" s="1">
        <v>27621</v>
      </c>
      <c r="F18" s="5">
        <v>-12.6</v>
      </c>
      <c r="G18" s="5">
        <v>-12.6</v>
      </c>
      <c r="H18" s="24">
        <v>27134</v>
      </c>
      <c r="I18" s="18">
        <v>-12.8</v>
      </c>
      <c r="J18" s="18">
        <v>-12.8</v>
      </c>
      <c r="K18" s="7">
        <v>27865</v>
      </c>
      <c r="L18" s="10"/>
      <c r="M18" s="16">
        <v>-8.35</v>
      </c>
      <c r="N18" s="1">
        <v>27626</v>
      </c>
      <c r="O18" s="2">
        <v>-11.674329980573823</v>
      </c>
      <c r="P18" s="8">
        <v>28018</v>
      </c>
      <c r="Q18" s="2">
        <v>-12.703399999999998</v>
      </c>
      <c r="R18" s="1">
        <v>27621</v>
      </c>
      <c r="S18" s="5">
        <v>-12.6</v>
      </c>
      <c r="T18" s="5">
        <v>-12.6</v>
      </c>
    </row>
    <row r="19" spans="1:68" x14ac:dyDescent="0.25">
      <c r="A19" s="8">
        <v>27303</v>
      </c>
      <c r="B19" s="2">
        <v>-13.587727590646884</v>
      </c>
      <c r="C19" s="1">
        <v>28291</v>
      </c>
      <c r="D19" s="3">
        <v>-12.474600000000001</v>
      </c>
      <c r="E19" s="1">
        <v>27652</v>
      </c>
      <c r="F19" s="5">
        <v>-11.2</v>
      </c>
      <c r="G19" s="5">
        <v>-11.2</v>
      </c>
      <c r="H19" s="24">
        <v>27164</v>
      </c>
      <c r="I19" s="18">
        <v>-13.4</v>
      </c>
      <c r="J19" s="18">
        <v>-13.4</v>
      </c>
      <c r="K19" s="7">
        <v>27895</v>
      </c>
      <c r="L19" s="9">
        <v>-8.5</v>
      </c>
      <c r="M19" s="9">
        <v>-8.5</v>
      </c>
      <c r="N19" s="1">
        <v>27666</v>
      </c>
      <c r="O19" s="2">
        <v>-12.444981631217372</v>
      </c>
      <c r="P19" s="1">
        <v>28291</v>
      </c>
      <c r="Q19" s="3">
        <v>-12.474600000000001</v>
      </c>
      <c r="R19" s="1">
        <v>27652</v>
      </c>
      <c r="S19" s="5">
        <v>-11.2</v>
      </c>
      <c r="T19" s="5">
        <v>-11.2</v>
      </c>
      <c r="AQ19" t="s">
        <v>16</v>
      </c>
      <c r="AR19" t="s">
        <v>3</v>
      </c>
      <c r="AX19" t="s">
        <v>4</v>
      </c>
      <c r="BD19" t="s">
        <v>2</v>
      </c>
      <c r="BJ19" s="30" t="s">
        <v>6</v>
      </c>
    </row>
    <row r="20" spans="1:68" x14ac:dyDescent="0.25">
      <c r="A20" s="1">
        <v>27543</v>
      </c>
      <c r="B20" s="2">
        <v>-13.226897145520558</v>
      </c>
      <c r="C20" s="1">
        <v>28321</v>
      </c>
      <c r="D20" s="3">
        <v>-12.432600000000001</v>
      </c>
      <c r="E20" s="1">
        <v>27682</v>
      </c>
      <c r="F20" s="5">
        <v>-11</v>
      </c>
      <c r="G20" s="5">
        <v>-11</v>
      </c>
      <c r="H20" s="24">
        <v>27195</v>
      </c>
      <c r="I20" s="18">
        <v>-12.9</v>
      </c>
      <c r="J20" s="18">
        <v>-12.9</v>
      </c>
      <c r="K20" s="7">
        <v>27926</v>
      </c>
      <c r="L20" s="9">
        <v>-4.21</v>
      </c>
      <c r="M20" s="9">
        <v>-4.21</v>
      </c>
      <c r="N20" s="8">
        <v>27916</v>
      </c>
      <c r="O20" s="2">
        <v>-11.734216507393814</v>
      </c>
      <c r="P20" s="1">
        <v>28321</v>
      </c>
      <c r="Q20" s="3">
        <v>-12.432600000000001</v>
      </c>
      <c r="R20" s="1">
        <v>27682</v>
      </c>
      <c r="S20" s="5">
        <v>-11</v>
      </c>
      <c r="T20" s="5">
        <v>-11</v>
      </c>
      <c r="AQ20" t="s">
        <v>19</v>
      </c>
      <c r="AR20" t="s">
        <v>7</v>
      </c>
      <c r="AS20" t="s">
        <v>8</v>
      </c>
      <c r="AT20" t="s">
        <v>11</v>
      </c>
      <c r="AU20" t="s">
        <v>12</v>
      </c>
      <c r="AV20" t="s">
        <v>9</v>
      </c>
      <c r="AX20" t="s">
        <v>7</v>
      </c>
      <c r="AY20" t="s">
        <v>8</v>
      </c>
      <c r="AZ20" t="s">
        <v>11</v>
      </c>
      <c r="BA20" t="s">
        <v>12</v>
      </c>
      <c r="BB20" t="s">
        <v>9</v>
      </c>
      <c r="BD20" t="s">
        <v>7</v>
      </c>
      <c r="BE20" t="s">
        <v>8</v>
      </c>
      <c r="BF20" t="s">
        <v>11</v>
      </c>
      <c r="BG20" t="s">
        <v>12</v>
      </c>
      <c r="BH20" t="s">
        <v>9</v>
      </c>
      <c r="BJ20" s="30" t="s">
        <v>7</v>
      </c>
      <c r="BK20" s="30" t="s">
        <v>8</v>
      </c>
      <c r="BL20" s="30" t="s">
        <v>11</v>
      </c>
      <c r="BM20" s="30" t="s">
        <v>12</v>
      </c>
      <c r="BN20" s="30" t="s">
        <v>9</v>
      </c>
    </row>
    <row r="21" spans="1:68" x14ac:dyDescent="0.25">
      <c r="A21" s="1">
        <v>27553</v>
      </c>
      <c r="B21" s="2">
        <v>-12.907250656516092</v>
      </c>
      <c r="C21" s="1">
        <v>28352</v>
      </c>
      <c r="D21" s="3">
        <v>-12.9565</v>
      </c>
      <c r="E21" s="8">
        <v>27895</v>
      </c>
      <c r="F21" s="5">
        <v>-13.4</v>
      </c>
      <c r="G21" s="5">
        <v>-13.4</v>
      </c>
      <c r="H21" s="24">
        <v>27225</v>
      </c>
      <c r="I21" s="18">
        <v>-12.7</v>
      </c>
      <c r="J21" s="18">
        <v>-12.7</v>
      </c>
      <c r="K21" s="7">
        <v>27956</v>
      </c>
      <c r="L21" s="10"/>
      <c r="M21" s="16">
        <v>-6.0049999999999999</v>
      </c>
      <c r="N21" s="8">
        <v>27939</v>
      </c>
      <c r="O21" s="2">
        <v>-11.600745049204116</v>
      </c>
      <c r="P21" s="1">
        <v>28352</v>
      </c>
      <c r="Q21" s="3">
        <v>-12.9565</v>
      </c>
      <c r="R21" s="1">
        <v>27895</v>
      </c>
      <c r="S21" s="5">
        <v>-13.4</v>
      </c>
      <c r="T21" s="5">
        <v>-13.4</v>
      </c>
      <c r="AQ21">
        <v>1973</v>
      </c>
      <c r="AR21" s="3">
        <f>AVERAGE($B$4:$B$9)</f>
        <v>-12.077770770766795</v>
      </c>
      <c r="AS21" s="3">
        <f>MEDIAN($B$4:$B$9)</f>
        <v>-12.123060768301027</v>
      </c>
      <c r="AT21" s="3">
        <f>MAX($B$4:$B$9)</f>
        <v>-11.157889266618454</v>
      </c>
      <c r="AU21" s="3">
        <f>MIN($B$4:$B$9)</f>
        <v>-13.104272286229303</v>
      </c>
      <c r="AV21" s="3">
        <f>AT21-AU21</f>
        <v>1.9463830196108489</v>
      </c>
      <c r="AW21" s="3"/>
      <c r="AX21" s="3">
        <f>AVERAGE($O$4:$O$7)</f>
        <v>-11.937786077131554</v>
      </c>
      <c r="AY21" s="3">
        <f>MEDIAN($O$4:$O$7)</f>
        <v>-11.988090919790162</v>
      </c>
      <c r="AZ21" s="3">
        <f>MAX($O$4:$O$7)</f>
        <v>-10.948109927529073</v>
      </c>
      <c r="BA21" s="3">
        <f>MIN($O$4:$O$7)</f>
        <v>-12.82685254141682</v>
      </c>
      <c r="BB21" s="3">
        <f>AZ21-BA21</f>
        <v>1.8787426138877468</v>
      </c>
      <c r="BD21" s="3">
        <f>AVERAGE($G$4:$G$7)</f>
        <v>-11.508333333333333</v>
      </c>
      <c r="BE21" s="3">
        <f>MEDIAN($G$4:$G$7)</f>
        <v>-11.616666666666667</v>
      </c>
      <c r="BF21" s="3">
        <f>MAX($G$4:$G$7)</f>
        <v>-10.199999999999999</v>
      </c>
      <c r="BG21" s="3">
        <f>MIN($G$4:$G$7)</f>
        <v>-12.6</v>
      </c>
      <c r="BH21" s="3">
        <f>BF21-BG21</f>
        <v>2.4000000000000004</v>
      </c>
      <c r="BN21" s="31"/>
    </row>
    <row r="22" spans="1:68" x14ac:dyDescent="0.25">
      <c r="A22" s="1">
        <v>27563</v>
      </c>
      <c r="B22" s="2">
        <v>-12.805782103132376</v>
      </c>
      <c r="C22" s="1">
        <v>28383</v>
      </c>
      <c r="D22" s="3">
        <v>-14.057</v>
      </c>
      <c r="E22" s="8">
        <v>27926</v>
      </c>
      <c r="F22" s="5">
        <v>-12.3</v>
      </c>
      <c r="G22" s="5">
        <v>-12.3</v>
      </c>
      <c r="H22" s="24">
        <v>27256</v>
      </c>
      <c r="I22" s="19"/>
      <c r="J22" s="11">
        <f>AVERAGE(J21, J21,J24)</f>
        <v>-12.133333333333333</v>
      </c>
      <c r="K22" s="7">
        <v>27987</v>
      </c>
      <c r="L22" s="9">
        <v>-7.8</v>
      </c>
      <c r="M22" s="9">
        <v>-7.8</v>
      </c>
      <c r="N22" s="8">
        <v>27963</v>
      </c>
      <c r="O22" s="2">
        <v>-11.494557862954061</v>
      </c>
      <c r="P22" s="1">
        <v>28383</v>
      </c>
      <c r="Q22" s="3">
        <v>-14.057</v>
      </c>
      <c r="R22" s="1">
        <v>27926</v>
      </c>
      <c r="S22" s="5">
        <v>-12.3</v>
      </c>
      <c r="T22" s="5">
        <v>-12.3</v>
      </c>
      <c r="AQ22">
        <v>1974</v>
      </c>
      <c r="AR22" s="3">
        <f>AVERAGE($B$12:$B$18)</f>
        <v>-12.522292510943346</v>
      </c>
      <c r="AS22" s="3">
        <f>MEDIAN($B$12:$B$18)</f>
        <v>-12.4713913697154</v>
      </c>
      <c r="AT22" s="3">
        <f>MAX($B$12:$B$18)</f>
        <v>-12.195729800001679</v>
      </c>
      <c r="AU22" s="3">
        <f>MIN($B$12:$B$18)</f>
        <v>-13.017356121098452</v>
      </c>
      <c r="AV22" s="3">
        <f t="shared" ref="AV22:AV28" si="3">AT22-AU22</f>
        <v>0.82162632109677247</v>
      </c>
      <c r="AW22" s="3"/>
      <c r="AX22" s="3">
        <f>AVERAGE($O$10:$O$13)</f>
        <v>-12.168435547657397</v>
      </c>
      <c r="AY22" s="3">
        <f>MEDIAN($O$10:$O$13)</f>
        <v>-12.212993756017676</v>
      </c>
      <c r="AZ22" s="3">
        <f>MAX($O$10:$O$13)</f>
        <v>-11.933430494543707</v>
      </c>
      <c r="BA22" s="3">
        <f>MIN($O$10:$O$13)</f>
        <v>-12.314324184050527</v>
      </c>
      <c r="BB22" s="3">
        <f t="shared" ref="BB22:BB28" si="4">AZ22-BA22</f>
        <v>0.38089368950682001</v>
      </c>
      <c r="BD22" s="3">
        <f>AVERAGE($G$10:$G$13)</f>
        <v>-12.325000000000001</v>
      </c>
      <c r="BE22" s="3">
        <f>MEDIAN($G$10:$G$13)</f>
        <v>-12.416666666666666</v>
      </c>
      <c r="BF22" s="3">
        <f>MAX($G$10:$G$13)</f>
        <v>-11.566666666666668</v>
      </c>
      <c r="BG22" s="3">
        <f>MIN($G$10:$G$13)</f>
        <v>-12.9</v>
      </c>
      <c r="BH22" s="3">
        <f t="shared" ref="BH22:BH28" si="5">BF22-BG22</f>
        <v>1.3333333333333321</v>
      </c>
      <c r="BN22" s="31"/>
    </row>
    <row r="23" spans="1:68" x14ac:dyDescent="0.25">
      <c r="A23" s="1">
        <v>27572</v>
      </c>
      <c r="B23" s="2">
        <v>-12.417001385587058</v>
      </c>
      <c r="C23" s="8">
        <v>28656</v>
      </c>
      <c r="D23" s="2">
        <v>-12.630599999999999</v>
      </c>
      <c r="E23" s="8">
        <v>27956</v>
      </c>
      <c r="F23" s="5">
        <v>-12.3</v>
      </c>
      <c r="G23" s="5">
        <v>-12.3</v>
      </c>
      <c r="H23" s="24">
        <v>27287</v>
      </c>
      <c r="I23" s="19"/>
      <c r="J23" s="11">
        <f>AVERAGE(J21,J24,J24)</f>
        <v>-11.566666666666668</v>
      </c>
      <c r="K23" s="7">
        <v>28018</v>
      </c>
      <c r="L23" s="9">
        <v>-17.600000000000001</v>
      </c>
      <c r="M23" s="9">
        <v>-17.600000000000001</v>
      </c>
      <c r="N23" s="8">
        <v>27992</v>
      </c>
      <c r="O23" s="2">
        <v>-11.652490244175999</v>
      </c>
      <c r="P23" s="8">
        <v>28656</v>
      </c>
      <c r="Q23" s="2">
        <v>-12.4878</v>
      </c>
      <c r="R23" s="1">
        <v>27956</v>
      </c>
      <c r="S23" s="5">
        <v>-12.3</v>
      </c>
      <c r="T23" s="5">
        <v>-12.3</v>
      </c>
      <c r="AQ23">
        <v>1975</v>
      </c>
      <c r="AR23" s="3">
        <f>AVERAGE($B$22:$B$30)</f>
        <v>-12.047493377164232</v>
      </c>
      <c r="AS23" s="3">
        <f>MEDIAN($B$22:$B$30)</f>
        <v>-11.943404869985264</v>
      </c>
      <c r="AT23" s="3">
        <f>MAX($B$22:$B$30)</f>
        <v>-11.346608677294761</v>
      </c>
      <c r="AU23" s="3">
        <f>MIN($B$22:$B$30)</f>
        <v>-12.805782103132376</v>
      </c>
      <c r="AV23" s="3">
        <f t="shared" si="3"/>
        <v>1.4591734258376157</v>
      </c>
      <c r="AW23" s="3"/>
      <c r="AX23" s="3">
        <f>AVERAGE($O$16:$O$18)</f>
        <v>-11.914826382945172</v>
      </c>
      <c r="AY23" s="3">
        <f>MEDIAN($O$16:$O$18)</f>
        <v>-11.674329980573823</v>
      </c>
      <c r="AZ23" s="3">
        <f>MAX($O$16:$O$18)</f>
        <v>-11.581102085521639</v>
      </c>
      <c r="BA23" s="3">
        <f>MIN($O$16:$O$18)</f>
        <v>-12.489047082740054</v>
      </c>
      <c r="BB23" s="3">
        <f t="shared" si="4"/>
        <v>0.90794499721841504</v>
      </c>
      <c r="BD23" s="3">
        <f>AVERAGE($G$16:$G$19)</f>
        <v>-12.350000000000001</v>
      </c>
      <c r="BE23" s="3">
        <f>MEDIAN($G$16:$G$19)</f>
        <v>-12.55</v>
      </c>
      <c r="BF23" s="3">
        <f>MAX($G$16:$G$19)</f>
        <v>-11.2</v>
      </c>
      <c r="BG23" s="3">
        <f>MIN($G$16:$G$19)</f>
        <v>-13.1</v>
      </c>
      <c r="BH23" s="3">
        <f t="shared" si="5"/>
        <v>1.9000000000000004</v>
      </c>
      <c r="BJ23" s="31">
        <f>AVERAGE($M$8:$M$11)</f>
        <v>-9.5500000000000007</v>
      </c>
      <c r="BK23" s="31">
        <f>MEDIAN($G$4:$G$7)</f>
        <v>-11.616666666666667</v>
      </c>
      <c r="BL23" s="31">
        <f>MAX($G$4:$G$7)</f>
        <v>-10.199999999999999</v>
      </c>
      <c r="BM23" s="31">
        <f>MIN($G$4:$G$7)</f>
        <v>-12.6</v>
      </c>
      <c r="BN23" s="31">
        <f>BL23-BM23</f>
        <v>2.4000000000000004</v>
      </c>
    </row>
    <row r="24" spans="1:68" x14ac:dyDescent="0.25">
      <c r="A24" s="1">
        <v>27580</v>
      </c>
      <c r="B24" s="2">
        <v>-11.393897632498236</v>
      </c>
      <c r="C24" s="8">
        <v>28686</v>
      </c>
      <c r="D24" s="2">
        <v>-12.5916</v>
      </c>
      <c r="E24" s="8">
        <v>27987</v>
      </c>
      <c r="F24" s="5">
        <v>-12</v>
      </c>
      <c r="G24" s="5">
        <v>-12</v>
      </c>
      <c r="H24" s="24">
        <v>27317</v>
      </c>
      <c r="I24" s="18">
        <v>-11</v>
      </c>
      <c r="J24" s="18">
        <v>-11</v>
      </c>
      <c r="K24" s="7">
        <v>28048</v>
      </c>
      <c r="L24" s="10"/>
      <c r="M24" s="16">
        <v>-16.8</v>
      </c>
      <c r="N24" s="8">
        <v>28032</v>
      </c>
      <c r="O24" s="2">
        <v>-13.230209413647422</v>
      </c>
      <c r="P24" s="8">
        <v>28686</v>
      </c>
      <c r="Q24" s="2">
        <v>-12.607799999999999</v>
      </c>
      <c r="R24" s="1">
        <v>27987</v>
      </c>
      <c r="S24" s="5">
        <v>-12</v>
      </c>
      <c r="T24" s="5">
        <v>-12</v>
      </c>
      <c r="AQ24">
        <v>1976</v>
      </c>
      <c r="AR24" s="3">
        <f>AVERAGE($B$33:$B$39)</f>
        <v>-12.118205108582734</v>
      </c>
      <c r="AS24" s="3">
        <f>MEDIAN($B$33:$B$39)</f>
        <v>-11.942637678796325</v>
      </c>
      <c r="AT24" s="3">
        <f>MAX($B$33:$B$39)</f>
        <v>-11.338116027375637</v>
      </c>
      <c r="AU24" s="3">
        <f>MIN($B$33:$B$39)</f>
        <v>-13.830224057206188</v>
      </c>
      <c r="AV24" s="3">
        <f t="shared" si="3"/>
        <v>2.4921080298305505</v>
      </c>
      <c r="AW24" s="3"/>
      <c r="AX24" s="3">
        <f>AVERAGE($O$21:$O$23)</f>
        <v>-11.582597718778059</v>
      </c>
      <c r="AY24" s="3">
        <f>MEDIAN($O$21:$O$23)</f>
        <v>-11.600745049204116</v>
      </c>
      <c r="AZ24" s="3">
        <f>MAX($O$21:$O$23)</f>
        <v>-11.494557862954061</v>
      </c>
      <c r="BA24" s="3">
        <f>MIN($O$21:$O$23)</f>
        <v>-11.652490244175999</v>
      </c>
      <c r="BB24" s="3">
        <f t="shared" si="4"/>
        <v>0.1579323812219382</v>
      </c>
      <c r="BD24" s="3">
        <f>AVERAGE($G$22:$G$25)</f>
        <v>-11.925000000000001</v>
      </c>
      <c r="BE24" s="3">
        <f>MEDIAN($G$22:$G$25)</f>
        <v>-12.15</v>
      </c>
      <c r="BF24" s="3">
        <f>MAX($G$22:$G$25)</f>
        <v>-11.1</v>
      </c>
      <c r="BG24" s="3">
        <f>MIN($G$22:$G$25)</f>
        <v>-12.3</v>
      </c>
      <c r="BH24" s="3">
        <f t="shared" si="5"/>
        <v>1.2000000000000011</v>
      </c>
      <c r="BJ24" s="31">
        <f>AVERAGE($M$20:$M$23)</f>
        <v>-8.9037500000000005</v>
      </c>
      <c r="BK24" s="31">
        <f>MEDIAN($G$10:$G$13)</f>
        <v>-12.416666666666666</v>
      </c>
      <c r="BL24" s="31">
        <f>MAX($G$10:$G$13)</f>
        <v>-11.566666666666668</v>
      </c>
      <c r="BM24" s="31">
        <f>MIN($G$10:$G$13)</f>
        <v>-12.9</v>
      </c>
      <c r="BN24" s="31">
        <f>BL24-BM24</f>
        <v>1.3333333333333321</v>
      </c>
    </row>
    <row r="25" spans="1:68" x14ac:dyDescent="0.25">
      <c r="A25" s="1">
        <v>27591</v>
      </c>
      <c r="B25" s="2">
        <v>-11.346608677294761</v>
      </c>
      <c r="C25" s="8">
        <v>28717</v>
      </c>
      <c r="D25" s="2">
        <v>-12.929499999999999</v>
      </c>
      <c r="E25" s="8">
        <v>28018</v>
      </c>
      <c r="F25" s="5">
        <v>-11.1</v>
      </c>
      <c r="G25" s="5">
        <v>-11.1</v>
      </c>
      <c r="H25" s="24">
        <v>27348</v>
      </c>
      <c r="I25" s="18">
        <v>-12.1</v>
      </c>
      <c r="J25" s="18">
        <v>-12.1</v>
      </c>
      <c r="K25" s="7">
        <v>28079</v>
      </c>
      <c r="L25" s="9">
        <v>-16</v>
      </c>
      <c r="M25" s="9">
        <v>-16</v>
      </c>
      <c r="N25" s="1">
        <v>28276</v>
      </c>
      <c r="O25" s="2">
        <v>-12.453844570667396</v>
      </c>
      <c r="P25" s="8">
        <v>28717</v>
      </c>
      <c r="Q25" s="2">
        <v>-13.11</v>
      </c>
      <c r="R25" s="1">
        <v>28018</v>
      </c>
      <c r="S25" s="5">
        <v>-11.1</v>
      </c>
      <c r="T25" s="5">
        <v>-11.1</v>
      </c>
      <c r="AQ25">
        <v>1977</v>
      </c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D25" s="3"/>
      <c r="BE25" s="3"/>
      <c r="BF25" s="3"/>
      <c r="BG25" s="3"/>
      <c r="BH25" s="3"/>
      <c r="BJ25" s="31">
        <f>AVERAGE($M$32:$M$35)</f>
        <v>-13.350000000000001</v>
      </c>
      <c r="BK25" s="31">
        <f>MEDIAN($G$16:$G$19)</f>
        <v>-12.55</v>
      </c>
      <c r="BL25" s="31">
        <f>MAX($G$16:$G$19)</f>
        <v>-11.2</v>
      </c>
      <c r="BM25" s="31">
        <f>MIN($G$16:$G$19)</f>
        <v>-13.1</v>
      </c>
      <c r="BN25" s="31">
        <f>BL25-BM25</f>
        <v>1.9000000000000004</v>
      </c>
    </row>
    <row r="26" spans="1:68" x14ac:dyDescent="0.25">
      <c r="A26" s="1">
        <v>27603</v>
      </c>
      <c r="B26" s="2">
        <v>-11.575764343597092</v>
      </c>
      <c r="C26" s="8">
        <v>28748</v>
      </c>
      <c r="D26" s="2">
        <v>-13.6518</v>
      </c>
      <c r="E26" s="8">
        <v>28048</v>
      </c>
      <c r="F26" s="5">
        <v>-11.8</v>
      </c>
      <c r="G26" s="5">
        <v>-11.8</v>
      </c>
      <c r="H26" s="24">
        <v>27378</v>
      </c>
      <c r="I26" s="18">
        <v>-10.9</v>
      </c>
      <c r="J26" s="18">
        <v>-10.9</v>
      </c>
      <c r="K26" s="7">
        <v>28109</v>
      </c>
      <c r="L26" s="10"/>
      <c r="M26" s="16">
        <v>-16.399999999999999</v>
      </c>
      <c r="N26" s="1">
        <v>28290</v>
      </c>
      <c r="O26" s="2">
        <v>-12.318713979569059</v>
      </c>
      <c r="P26" s="8">
        <v>28748</v>
      </c>
      <c r="Q26" s="2">
        <v>-13.996600000000001</v>
      </c>
      <c r="R26" s="1">
        <v>28048</v>
      </c>
      <c r="S26" s="5">
        <v>-11.8</v>
      </c>
      <c r="T26" s="5">
        <v>-11.8</v>
      </c>
      <c r="AQ26">
        <v>1978</v>
      </c>
      <c r="AR26" s="3">
        <f>AVERAGE($B$53:$B$61)</f>
        <v>-12.755361985679125</v>
      </c>
      <c r="AS26" s="3">
        <f>MEDIAN($B$53:$B$61)</f>
        <v>-12.774140937610046</v>
      </c>
      <c r="AT26" s="3">
        <f>MAX($B$53:$B$61)</f>
        <v>-12.196248182813571</v>
      </c>
      <c r="AU26" s="3">
        <f>MIN($B$53:$B$61)</f>
        <v>-13.498559777344413</v>
      </c>
      <c r="AV26" s="3">
        <f t="shared" si="3"/>
        <v>1.3023115945308419</v>
      </c>
      <c r="AW26" s="3"/>
      <c r="AX26" s="3">
        <f>AVERAGE($O$35:$O$40)</f>
        <v>-12.693482933611996</v>
      </c>
      <c r="AY26" s="3">
        <f>MEDIAN($O$35:$O$40)</f>
        <v>-12.602065415270737</v>
      </c>
      <c r="AZ26" s="3">
        <f>MAX($O$35:$O$40)</f>
        <v>-12.367050806664801</v>
      </c>
      <c r="BA26" s="3">
        <f>MIN($O$35:$O$40)</f>
        <v>-13.271845619112787</v>
      </c>
      <c r="BB26" s="3">
        <f t="shared" si="4"/>
        <v>0.90479481244798521</v>
      </c>
      <c r="BD26" s="3">
        <f>AVERAGE($G$34:$G$37)</f>
        <v>-12.55</v>
      </c>
      <c r="BE26" s="3">
        <f>MEDIAN($G$34:$G$37)</f>
        <v>-12.55</v>
      </c>
      <c r="BF26" s="3">
        <f>MAX($G$34:$G$37)</f>
        <v>-12.3</v>
      </c>
      <c r="BG26" s="3">
        <f>MIN($G$34:$G$37)</f>
        <v>-12.8</v>
      </c>
      <c r="BH26" s="3">
        <f t="shared" si="5"/>
        <v>0.5</v>
      </c>
      <c r="BJ26" s="31">
        <f>AVERAGE($M$44:$M$47)</f>
        <v>-12.85</v>
      </c>
      <c r="BK26" s="31">
        <f>MEDIAN($G$22:$G$25)</f>
        <v>-12.15</v>
      </c>
      <c r="BL26" s="31">
        <f>MAX($G$22:$G$25)</f>
        <v>-11.1</v>
      </c>
      <c r="BM26" s="31">
        <f>MIN($G$22:$G$25)</f>
        <v>-12.3</v>
      </c>
      <c r="BN26" s="31">
        <f>BL26-BM26</f>
        <v>1.2000000000000011</v>
      </c>
      <c r="BP26" s="30" t="s">
        <v>28</v>
      </c>
    </row>
    <row r="27" spans="1:68" x14ac:dyDescent="0.25">
      <c r="A27" s="1">
        <v>27616</v>
      </c>
      <c r="B27" s="2">
        <v>-11.924017225664693</v>
      </c>
      <c r="C27" s="1">
        <v>29021</v>
      </c>
      <c r="D27" s="3">
        <v>-12.3286</v>
      </c>
      <c r="E27" s="1">
        <v>28260</v>
      </c>
      <c r="F27" s="5">
        <v>-13.1</v>
      </c>
      <c r="G27" s="5">
        <v>-13.1</v>
      </c>
      <c r="H27" s="17">
        <v>27409</v>
      </c>
      <c r="I27" s="20">
        <v>-11.6</v>
      </c>
      <c r="J27" s="20">
        <v>-11.6</v>
      </c>
      <c r="K27" s="7">
        <v>28140</v>
      </c>
      <c r="L27" s="9">
        <v>-16.8</v>
      </c>
      <c r="M27" s="9">
        <v>-16.8</v>
      </c>
      <c r="N27" s="1">
        <v>28301</v>
      </c>
      <c r="O27" s="2">
        <v>-12.549145023324227</v>
      </c>
      <c r="P27" s="1">
        <v>29021</v>
      </c>
      <c r="Q27" s="3">
        <v>-12.433399999999999</v>
      </c>
      <c r="R27" s="1">
        <v>28260</v>
      </c>
      <c r="S27" s="5">
        <v>-13.1</v>
      </c>
      <c r="T27" s="5">
        <v>-13.1</v>
      </c>
      <c r="AQ27">
        <v>1979</v>
      </c>
      <c r="AR27" s="3">
        <f>AVERAGE($B$65:$B$74)</f>
        <v>-12.918403841695772</v>
      </c>
      <c r="AS27" s="3">
        <f>MEDIAN($B$65:$B$74)</f>
        <v>-12.819355556859083</v>
      </c>
      <c r="AT27" s="3">
        <f>MAX($B$65:$B$74)</f>
        <v>-12.273708677118977</v>
      </c>
      <c r="AU27" s="3">
        <f>MIN($B$65:$B$74)</f>
        <v>-13.992015834057174</v>
      </c>
      <c r="AV27" s="3">
        <f t="shared" si="3"/>
        <v>1.7183071569381969</v>
      </c>
      <c r="AW27" s="3"/>
      <c r="AX27" s="3">
        <f>AVERAGE($O$43:$O$45)</f>
        <v>-12.589867649634007</v>
      </c>
      <c r="AY27" s="3">
        <f>MEDIAN($O$43:$O$45)</f>
        <v>-12.414505758535864</v>
      </c>
      <c r="AZ27" s="3">
        <f>MAX($O$43:$O$45)</f>
        <v>-12.395320671586601</v>
      </c>
      <c r="BA27" s="3">
        <f>MIN($O$43:$O$45)</f>
        <v>-12.959776518779554</v>
      </c>
      <c r="BB27" s="3">
        <f t="shared" si="4"/>
        <v>0.56445584719295283</v>
      </c>
      <c r="BD27" s="3">
        <f>AVERAGE($G$40:$G$43)</f>
        <v>-12.725000000000001</v>
      </c>
      <c r="BE27" s="3">
        <f>MEDIAN($G$40:$G$43)</f>
        <v>-12.75</v>
      </c>
      <c r="BF27" s="3">
        <f>MAX($G$40:$G$43)</f>
        <v>-12.2</v>
      </c>
      <c r="BG27" s="3">
        <f>MIN($G$40:$G$43)</f>
        <v>-13.2</v>
      </c>
      <c r="BH27" s="3">
        <f t="shared" si="5"/>
        <v>1</v>
      </c>
      <c r="BJ27" s="31">
        <f>AVERAGE($M$56:$M$59)</f>
        <v>-13.074999999999999</v>
      </c>
      <c r="BK27" s="31">
        <f>MEDIAN($G$34:$G$37)</f>
        <v>-12.55</v>
      </c>
      <c r="BL27" s="31">
        <f>MAX($G$34:$G$37)</f>
        <v>-12.3</v>
      </c>
      <c r="BM27" s="31">
        <f>MIN($G$34:$G$37)</f>
        <v>-12.8</v>
      </c>
      <c r="BN27" s="31">
        <f>BL27-BM27</f>
        <v>0.5</v>
      </c>
    </row>
    <row r="28" spans="1:68" x14ac:dyDescent="0.25">
      <c r="A28" s="1">
        <v>27627</v>
      </c>
      <c r="B28" s="2">
        <v>-11.943404869985264</v>
      </c>
      <c r="C28" s="1">
        <v>29051</v>
      </c>
      <c r="D28" s="3">
        <v>-12.6076</v>
      </c>
      <c r="E28" s="1">
        <v>28291</v>
      </c>
      <c r="F28" s="4"/>
      <c r="G28" s="11">
        <v>-13.05</v>
      </c>
      <c r="H28" s="17">
        <v>27440</v>
      </c>
      <c r="I28" s="20">
        <v>-13</v>
      </c>
      <c r="J28" s="20">
        <v>-13</v>
      </c>
      <c r="K28" s="7">
        <v>28171</v>
      </c>
      <c r="L28" s="9">
        <v>-15.8</v>
      </c>
      <c r="M28" s="9">
        <v>-15.8</v>
      </c>
      <c r="N28" s="1">
        <v>28313</v>
      </c>
      <c r="O28" s="2">
        <v>-12.06909654347532</v>
      </c>
      <c r="P28" s="1">
        <v>29051</v>
      </c>
      <c r="Q28" s="3">
        <v>-12.340399999999999</v>
      </c>
      <c r="R28" s="1">
        <v>28291</v>
      </c>
      <c r="S28" s="4"/>
      <c r="T28" s="11">
        <v>-13.05</v>
      </c>
      <c r="AQ28">
        <v>1980</v>
      </c>
      <c r="AR28" s="3">
        <f>AVERAGE($B$78:$B$89)</f>
        <v>-11.868271012171077</v>
      </c>
      <c r="AS28" s="3">
        <f>MEDIAN($B$78:$B$89)</f>
        <v>-11.821946600338816</v>
      </c>
      <c r="AT28" s="3">
        <f>MAX($B$78:$B$89)</f>
        <v>-10.732591568350614</v>
      </c>
      <c r="AU28" s="3">
        <f>MIN($B$78:$B$89)</f>
        <v>-12.985917625525108</v>
      </c>
      <c r="AV28" s="3">
        <f t="shared" si="3"/>
        <v>2.253326057174494</v>
      </c>
      <c r="AW28" s="3"/>
      <c r="AX28" s="3">
        <f>AVERAGE($O$48:$O$54)</f>
        <v>-12.213078750317859</v>
      </c>
      <c r="AY28" s="3">
        <f>MEDIAN($O$48:$O$54)</f>
        <v>-12.197789700347329</v>
      </c>
      <c r="AZ28" s="3">
        <f>MAX($O$48:$O$54)</f>
        <v>-11.915572706588623</v>
      </c>
      <c r="BA28" s="3">
        <f>MIN($O$48:$O$54)</f>
        <v>-12.708622119942746</v>
      </c>
      <c r="BB28" s="3">
        <f t="shared" si="4"/>
        <v>0.79304941335412238</v>
      </c>
      <c r="BD28" s="3">
        <f>AVERAGE($G$46:$G$49)</f>
        <v>-12.524999999999999</v>
      </c>
      <c r="BE28" s="3">
        <f>MEDIAN($G$46:$G$49)</f>
        <v>-12.45</v>
      </c>
      <c r="BF28" s="3">
        <f>MAX($G$46:$G$49)</f>
        <v>-12.2</v>
      </c>
      <c r="BG28" s="3">
        <f>MIN($G$46:$G$49)</f>
        <v>-13</v>
      </c>
      <c r="BH28" s="3">
        <f t="shared" si="5"/>
        <v>0.80000000000000071</v>
      </c>
      <c r="BN28" s="31"/>
    </row>
    <row r="29" spans="1:68" x14ac:dyDescent="0.25">
      <c r="A29" s="1">
        <v>27639</v>
      </c>
      <c r="B29" s="2">
        <v>-12.405963291755572</v>
      </c>
      <c r="C29" s="1">
        <v>29082</v>
      </c>
      <c r="D29" s="3">
        <v>-13.084999999999999</v>
      </c>
      <c r="E29" s="1">
        <v>28321</v>
      </c>
      <c r="F29" s="5">
        <v>-13</v>
      </c>
      <c r="G29" s="5">
        <v>-13</v>
      </c>
      <c r="H29" s="17">
        <v>27468</v>
      </c>
      <c r="I29" s="20">
        <v>-13.1</v>
      </c>
      <c r="J29" s="20">
        <v>-13.1</v>
      </c>
      <c r="K29" s="7">
        <v>28199</v>
      </c>
      <c r="L29" s="9">
        <v>-16.100000000000001</v>
      </c>
      <c r="M29" s="9">
        <v>-16.100000000000001</v>
      </c>
      <c r="N29" s="1">
        <v>28327</v>
      </c>
      <c r="O29" s="2">
        <v>-11.98773782041949</v>
      </c>
      <c r="P29" s="1">
        <v>29082</v>
      </c>
      <c r="Q29" s="3">
        <v>-12.622499999999999</v>
      </c>
      <c r="R29" s="1">
        <v>28321</v>
      </c>
      <c r="S29" s="5">
        <v>-13</v>
      </c>
      <c r="T29" s="5">
        <v>-13</v>
      </c>
    </row>
    <row r="30" spans="1:68" x14ac:dyDescent="0.25">
      <c r="A30" s="1">
        <v>27653</v>
      </c>
      <c r="B30" s="2">
        <v>-12.61500086496304</v>
      </c>
      <c r="C30" s="1">
        <v>29113</v>
      </c>
      <c r="D30" s="3">
        <v>-13.7546</v>
      </c>
      <c r="E30" s="1">
        <v>28352</v>
      </c>
      <c r="F30" s="4"/>
      <c r="G30" s="4"/>
      <c r="H30" s="17">
        <v>27499</v>
      </c>
      <c r="I30" s="20">
        <v>-13.2</v>
      </c>
      <c r="J30" s="20">
        <v>-13.2</v>
      </c>
      <c r="K30" s="7">
        <v>28230</v>
      </c>
      <c r="L30" s="9">
        <v>-14</v>
      </c>
      <c r="M30" s="9">
        <v>-14</v>
      </c>
      <c r="N30" s="1">
        <v>28344</v>
      </c>
      <c r="O30" s="2">
        <v>-12.333121977506273</v>
      </c>
      <c r="P30" s="1">
        <v>29113</v>
      </c>
      <c r="Q30" s="3">
        <v>-13.289</v>
      </c>
      <c r="R30" s="1">
        <v>28352</v>
      </c>
      <c r="S30" s="4"/>
      <c r="T30" s="4"/>
    </row>
    <row r="31" spans="1:68" x14ac:dyDescent="0.25">
      <c r="A31" s="1">
        <v>27668</v>
      </c>
      <c r="B31" s="2">
        <v>-12.907421958939773</v>
      </c>
      <c r="C31" s="8">
        <v>29387</v>
      </c>
      <c r="D31" s="2">
        <v>-11.838000000000001</v>
      </c>
      <c r="E31" s="1">
        <v>28383</v>
      </c>
      <c r="F31" s="4"/>
      <c r="G31" s="4"/>
      <c r="H31" s="17">
        <v>27529</v>
      </c>
      <c r="I31" s="22"/>
      <c r="J31" s="22">
        <f>AVERAGE(J30,J32)</f>
        <v>-13.149999999999999</v>
      </c>
      <c r="K31" s="7">
        <v>28260</v>
      </c>
      <c r="L31" s="9">
        <v>-13.9</v>
      </c>
      <c r="M31" s="9">
        <v>-13.9</v>
      </c>
      <c r="N31" s="1">
        <v>28359</v>
      </c>
      <c r="O31" s="2">
        <v>-12.179188303869175</v>
      </c>
      <c r="P31" s="8">
        <v>29387</v>
      </c>
      <c r="Q31" s="2">
        <v>-12.4254</v>
      </c>
      <c r="R31" s="1">
        <v>28383</v>
      </c>
      <c r="S31" s="4"/>
      <c r="T31" s="4"/>
    </row>
    <row r="32" spans="1:68" x14ac:dyDescent="0.25">
      <c r="A32" s="8">
        <v>27911</v>
      </c>
      <c r="B32" s="2">
        <v>-11.937953903717796</v>
      </c>
      <c r="C32" s="8">
        <v>29417</v>
      </c>
      <c r="D32" s="2">
        <v>-11.496</v>
      </c>
      <c r="E32" s="1">
        <v>28413</v>
      </c>
      <c r="F32" s="4"/>
      <c r="G32" s="4"/>
      <c r="H32" s="17">
        <v>27560</v>
      </c>
      <c r="I32" s="20">
        <v>-13.1</v>
      </c>
      <c r="J32" s="20">
        <v>-13.1</v>
      </c>
      <c r="K32" s="7">
        <v>28291</v>
      </c>
      <c r="L32" s="9">
        <v>-13.5</v>
      </c>
      <c r="M32" s="9">
        <v>-13.5</v>
      </c>
      <c r="N32" s="1">
        <v>28377</v>
      </c>
      <c r="O32" s="2">
        <v>-13.246336990397308</v>
      </c>
      <c r="P32" s="8">
        <v>29417</v>
      </c>
      <c r="Q32" s="2">
        <v>-11.9994</v>
      </c>
      <c r="R32" s="1">
        <v>28413</v>
      </c>
      <c r="S32" s="4"/>
      <c r="T32" s="4"/>
      <c r="AQ32" t="s">
        <v>13</v>
      </c>
      <c r="AR32" s="3">
        <f>AVERAGE(AR23:AR24,AR26:AR27)</f>
        <v>-12.459866078280465</v>
      </c>
      <c r="AS32" s="3">
        <f>AVERAGE(AS23:AS24,AS26:AS27)</f>
        <v>-12.369884760812678</v>
      </c>
      <c r="AT32" s="3"/>
      <c r="AU32" s="3"/>
      <c r="AV32" s="3">
        <f>AVERAGE(AV23:AV24,AV26:AV27)</f>
        <v>1.7429750517843012</v>
      </c>
      <c r="AW32" s="3"/>
      <c r="AX32" s="3">
        <f>AVERAGE(AX23:AX24,AX26:AX27)</f>
        <v>-12.195193671242309</v>
      </c>
      <c r="AY32" s="3">
        <f>AVERAGE(AY23:AY24,AY26:AY27)</f>
        <v>-12.072911550896134</v>
      </c>
      <c r="AZ32" s="3"/>
      <c r="BA32" s="3"/>
      <c r="BB32" s="3">
        <f>AVERAGE(BB23:BB24,BB26:BB27)</f>
        <v>0.63378200952032282</v>
      </c>
      <c r="BC32" s="3"/>
      <c r="BD32" s="3">
        <f>AVERAGE(BD23:BD24,BD26:BD27)</f>
        <v>-12.387500000000001</v>
      </c>
      <c r="BE32" s="3">
        <f>AVERAGE(BE23:BE24,BE26:BE27)</f>
        <v>-12.5</v>
      </c>
      <c r="BF32" s="3"/>
      <c r="BG32" s="3"/>
      <c r="BH32" s="3">
        <f>AVERAGE(BH23:BH24,BH26:BH27)</f>
        <v>1.1500000000000004</v>
      </c>
      <c r="BJ32" s="31">
        <f>AVERAGE(BJ23:BJ24,BJ26:BJ27)</f>
        <v>-11.094687499999999</v>
      </c>
      <c r="BK32" s="31">
        <f>AVERAGE(BK23:BK24,BK26:BK27)</f>
        <v>-12.183333333333334</v>
      </c>
      <c r="BL32" s="31"/>
      <c r="BM32" s="31"/>
      <c r="BN32" s="31">
        <f>AVERAGE(BN23:BN24,BN26:BN27)</f>
        <v>1.3583333333333334</v>
      </c>
    </row>
    <row r="33" spans="1:66" x14ac:dyDescent="0.25">
      <c r="A33" s="8">
        <v>27925</v>
      </c>
      <c r="B33" s="2">
        <v>-11.942637678796325</v>
      </c>
      <c r="C33" s="8">
        <v>29448</v>
      </c>
      <c r="D33" s="2">
        <v>-11.899000000000001</v>
      </c>
      <c r="E33" s="8">
        <v>28625</v>
      </c>
      <c r="F33" s="5">
        <v>-13.4</v>
      </c>
      <c r="G33" s="5">
        <v>-13.4</v>
      </c>
      <c r="H33" s="17">
        <v>27590</v>
      </c>
      <c r="I33" s="20">
        <v>-12.5</v>
      </c>
      <c r="J33" s="20">
        <v>-12.5</v>
      </c>
      <c r="K33" s="7">
        <v>28321</v>
      </c>
      <c r="L33" s="9">
        <v>-13.3</v>
      </c>
      <c r="M33" s="9">
        <v>-13.3</v>
      </c>
      <c r="N33" s="1">
        <v>28399</v>
      </c>
      <c r="O33" s="2">
        <v>-13.46555250206568</v>
      </c>
      <c r="P33" s="8">
        <v>29448</v>
      </c>
      <c r="Q33" s="2">
        <v>-12.1265</v>
      </c>
      <c r="R33" s="1">
        <v>28625</v>
      </c>
      <c r="S33" s="5">
        <v>-13.4</v>
      </c>
      <c r="T33" s="5">
        <v>-13.4</v>
      </c>
      <c r="AQ33" t="s">
        <v>14</v>
      </c>
      <c r="AR33" s="3">
        <f>STDEV(AR23:AR24,AR26:AR27)</f>
        <v>0.44134573545311845</v>
      </c>
      <c r="AS33" s="3">
        <f>STDEV(AS23:AS24,AS26:AS27)</f>
        <v>0.49324511126114745</v>
      </c>
      <c r="AT33" s="3"/>
      <c r="AU33" s="3"/>
      <c r="AV33" s="3">
        <f>STDEV(AV23:AV24,AV26:AV27)</f>
        <v>0.52805819416712418</v>
      </c>
      <c r="AW33" s="3"/>
      <c r="AX33" s="3">
        <f>STDEV(AX23:AX24,AX26:AX27)</f>
        <v>0.53477077816423013</v>
      </c>
      <c r="AY33" s="3">
        <f>STDEV(AY23:AY24,AY26:AY27)</f>
        <v>0.50941106138895575</v>
      </c>
      <c r="AZ33" s="3"/>
      <c r="BA33" s="3"/>
      <c r="BB33" s="3">
        <f>STDEV(BB23:BB24,BB26:BB27)</f>
        <v>0.35583342016033476</v>
      </c>
      <c r="BC33" s="3"/>
      <c r="BD33" s="3">
        <f>STDEV(BD23:BD24,BD26:BD27)</f>
        <v>0.3442988043352268</v>
      </c>
      <c r="BE33" s="3">
        <f>STDEV(BE23:BE24,BE26:BE27)</f>
        <v>0.25166114784235827</v>
      </c>
      <c r="BF33" s="3"/>
      <c r="BG33" s="3"/>
      <c r="BH33" s="3">
        <f>STDEV(BH23:BH24,BH26:BH27)</f>
        <v>0.58022983951764051</v>
      </c>
      <c r="BJ33" s="31">
        <f>STDEV(BJ23:BJ24,BJ26:BJ27)</f>
        <v>2.1747816880379061</v>
      </c>
      <c r="BK33" s="31">
        <f>STDEV(BK23:BK24,BK26:BK27)</f>
        <v>0.41275945824459342</v>
      </c>
      <c r="BL33" s="31"/>
      <c r="BM33" s="31"/>
      <c r="BN33" s="31">
        <f>STDEV(BN23:BN24,BN26:BN27)</f>
        <v>0.78475049113290374</v>
      </c>
    </row>
    <row r="34" spans="1:66" x14ac:dyDescent="0.25">
      <c r="A34" s="8">
        <v>27936</v>
      </c>
      <c r="B34" s="2">
        <v>-11.750609306407311</v>
      </c>
      <c r="C34" s="8">
        <v>29479</v>
      </c>
      <c r="D34" s="2">
        <v>-13.070800000000002</v>
      </c>
      <c r="E34" s="8">
        <v>28656</v>
      </c>
      <c r="F34" s="5">
        <v>-12.8</v>
      </c>
      <c r="G34" s="5">
        <v>-12.8</v>
      </c>
      <c r="H34" s="17">
        <v>27621</v>
      </c>
      <c r="I34" s="20">
        <v>-12.6</v>
      </c>
      <c r="J34" s="20">
        <v>-12.6</v>
      </c>
      <c r="K34" s="7">
        <v>28352</v>
      </c>
      <c r="L34" s="10"/>
      <c r="M34" s="16">
        <v>-13.3</v>
      </c>
      <c r="N34" s="8">
        <v>28640</v>
      </c>
      <c r="O34" s="2">
        <v>-12.606851843848034</v>
      </c>
      <c r="P34" s="8">
        <v>29479</v>
      </c>
      <c r="Q34" s="2">
        <v>-12.830199999999998</v>
      </c>
      <c r="R34" s="1">
        <v>28656</v>
      </c>
      <c r="S34" s="5">
        <v>-12.8</v>
      </c>
      <c r="T34" s="5">
        <v>-12.8</v>
      </c>
      <c r="V34" s="14"/>
      <c r="AR34" s="3"/>
      <c r="AS34" s="3"/>
      <c r="AT34" s="3"/>
      <c r="AU34" s="3"/>
      <c r="AV34" s="3"/>
    </row>
    <row r="35" spans="1:66" x14ac:dyDescent="0.25">
      <c r="A35" s="8">
        <v>27948</v>
      </c>
      <c r="B35" s="2">
        <v>-11.338116027375637</v>
      </c>
      <c r="E35" s="8">
        <v>28686</v>
      </c>
      <c r="F35" s="5">
        <v>-12.6</v>
      </c>
      <c r="G35" s="5">
        <v>-12.6</v>
      </c>
      <c r="H35" s="17">
        <v>27652</v>
      </c>
      <c r="I35" s="20">
        <v>-11.2</v>
      </c>
      <c r="J35" s="20">
        <v>-11.2</v>
      </c>
      <c r="K35" s="7">
        <v>28383</v>
      </c>
      <c r="L35" s="9">
        <v>-13.3</v>
      </c>
      <c r="M35" s="9">
        <v>-13.3</v>
      </c>
      <c r="N35" s="8">
        <v>28657</v>
      </c>
      <c r="O35" s="2">
        <v>-12.367050806664801</v>
      </c>
      <c r="R35" s="1">
        <v>28686</v>
      </c>
      <c r="S35" s="5">
        <v>-12.6</v>
      </c>
      <c r="T35" s="5">
        <v>-12.6</v>
      </c>
      <c r="V35" s="14"/>
      <c r="W35" t="s">
        <v>5</v>
      </c>
    </row>
    <row r="36" spans="1:66" x14ac:dyDescent="0.25">
      <c r="A36" s="8">
        <v>27962</v>
      </c>
      <c r="B36" s="2">
        <v>-11.723210551173104</v>
      </c>
      <c r="E36" s="8">
        <v>28717</v>
      </c>
      <c r="F36" s="5">
        <v>-12.5</v>
      </c>
      <c r="G36" s="5">
        <v>-12.5</v>
      </c>
      <c r="H36" s="17">
        <v>27682</v>
      </c>
      <c r="I36" s="20">
        <v>-11</v>
      </c>
      <c r="J36" s="20">
        <v>-11</v>
      </c>
      <c r="K36" s="7">
        <v>28413</v>
      </c>
      <c r="L36" s="10"/>
      <c r="M36" s="16">
        <v>-13.95</v>
      </c>
      <c r="N36" s="8">
        <v>28671</v>
      </c>
      <c r="O36" s="2">
        <v>-12.464553685839304</v>
      </c>
      <c r="R36" s="1">
        <v>28717</v>
      </c>
      <c r="S36" s="5">
        <v>-12.5</v>
      </c>
      <c r="T36" s="5">
        <v>-12.5</v>
      </c>
      <c r="V36" s="14"/>
      <c r="BJ36" s="30" t="s">
        <v>25</v>
      </c>
    </row>
    <row r="37" spans="1:66" x14ac:dyDescent="0.25">
      <c r="A37" s="8">
        <v>27979</v>
      </c>
      <c r="B37" s="2">
        <v>-11.950133612725155</v>
      </c>
      <c r="E37" s="8">
        <v>28748</v>
      </c>
      <c r="F37" s="5">
        <v>-12.3</v>
      </c>
      <c r="G37" s="5">
        <v>-12.3</v>
      </c>
      <c r="H37" s="17">
        <v>27713</v>
      </c>
      <c r="I37" s="20">
        <v>-11.9</v>
      </c>
      <c r="J37" s="20">
        <v>-11.9</v>
      </c>
      <c r="K37" s="7">
        <v>28444</v>
      </c>
      <c r="L37" s="9">
        <v>-14.6</v>
      </c>
      <c r="M37" s="9">
        <v>-14.6</v>
      </c>
      <c r="N37" s="8">
        <v>28685</v>
      </c>
      <c r="O37" s="2">
        <v>-12.542208201694466</v>
      </c>
      <c r="R37" s="1">
        <v>28748</v>
      </c>
      <c r="S37" s="5">
        <v>-12.3</v>
      </c>
      <c r="T37" s="5">
        <v>-12.3</v>
      </c>
      <c r="V37" s="14"/>
      <c r="AQ37" t="s">
        <v>16</v>
      </c>
      <c r="AR37" t="s">
        <v>3</v>
      </c>
      <c r="AX37" t="s">
        <v>4</v>
      </c>
      <c r="BD37" t="s">
        <v>2</v>
      </c>
      <c r="BJ37" s="30" t="s">
        <v>6</v>
      </c>
    </row>
    <row r="38" spans="1:66" x14ac:dyDescent="0.25">
      <c r="A38" s="8">
        <v>27994</v>
      </c>
      <c r="B38" s="2">
        <v>-12.292504526395428</v>
      </c>
      <c r="E38" s="8">
        <v>28778</v>
      </c>
      <c r="F38" s="5">
        <v>-12.3</v>
      </c>
      <c r="G38" s="5">
        <v>-12.3</v>
      </c>
      <c r="H38" s="17">
        <v>27743</v>
      </c>
      <c r="I38" s="20">
        <v>-12</v>
      </c>
      <c r="J38" s="20">
        <v>-12</v>
      </c>
      <c r="K38" s="7">
        <v>28474</v>
      </c>
      <c r="L38" s="10"/>
      <c r="M38" s="16">
        <v>-14.85</v>
      </c>
      <c r="N38" s="8">
        <v>28702</v>
      </c>
      <c r="O38" s="2">
        <v>-12.661922628847005</v>
      </c>
      <c r="R38" s="1">
        <v>28778</v>
      </c>
      <c r="S38" s="5">
        <v>-12.3</v>
      </c>
      <c r="T38" s="5">
        <v>-12.3</v>
      </c>
      <c r="AQ38" t="s">
        <v>24</v>
      </c>
      <c r="AR38" t="s">
        <v>7</v>
      </c>
      <c r="AS38" t="s">
        <v>8</v>
      </c>
      <c r="AT38" t="s">
        <v>11</v>
      </c>
      <c r="AU38" t="s">
        <v>12</v>
      </c>
      <c r="AV38" t="s">
        <v>9</v>
      </c>
      <c r="AX38" t="s">
        <v>7</v>
      </c>
      <c r="AY38" t="s">
        <v>8</v>
      </c>
      <c r="AZ38" t="s">
        <v>11</v>
      </c>
      <c r="BA38" t="s">
        <v>12</v>
      </c>
      <c r="BB38" t="s">
        <v>9</v>
      </c>
      <c r="BD38" t="s">
        <v>7</v>
      </c>
      <c r="BE38" t="s">
        <v>8</v>
      </c>
      <c r="BF38" t="s">
        <v>11</v>
      </c>
      <c r="BG38" t="s">
        <v>12</v>
      </c>
      <c r="BH38" t="s">
        <v>9</v>
      </c>
      <c r="BJ38" s="30" t="s">
        <v>7</v>
      </c>
      <c r="BK38" s="30" t="s">
        <v>8</v>
      </c>
      <c r="BL38" s="30" t="s">
        <v>11</v>
      </c>
      <c r="BM38" s="30" t="s">
        <v>12</v>
      </c>
      <c r="BN38" s="30" t="s">
        <v>9</v>
      </c>
    </row>
    <row r="39" spans="1:66" x14ac:dyDescent="0.25">
      <c r="A39" s="8">
        <v>28012</v>
      </c>
      <c r="B39" s="2">
        <v>-13.830224057206188</v>
      </c>
      <c r="E39" s="1">
        <v>28990</v>
      </c>
      <c r="F39" s="5">
        <v>-13.3</v>
      </c>
      <c r="G39" s="5">
        <v>-13.3</v>
      </c>
      <c r="H39" s="24">
        <v>27774</v>
      </c>
      <c r="I39" s="18">
        <v>-12.2</v>
      </c>
      <c r="J39" s="18">
        <v>-12.2</v>
      </c>
      <c r="K39" s="7">
        <v>28505</v>
      </c>
      <c r="L39" s="9">
        <v>-15.1</v>
      </c>
      <c r="M39" s="9">
        <v>-15.1</v>
      </c>
      <c r="N39" s="8">
        <v>28720</v>
      </c>
      <c r="O39" s="2">
        <v>-12.853316659513617</v>
      </c>
      <c r="R39" s="1">
        <v>28990</v>
      </c>
      <c r="S39" s="5">
        <v>-13.3</v>
      </c>
      <c r="T39" s="5">
        <v>-13.3</v>
      </c>
      <c r="AQ39">
        <v>1973</v>
      </c>
      <c r="AR39" s="3">
        <f>AVERAGE($B$3:$B$4)</f>
        <v>-12.226333277387731</v>
      </c>
      <c r="AS39" s="3">
        <f>MEDIAN($B$3:$B$4)</f>
        <v>-12.226333277387731</v>
      </c>
      <c r="AT39" s="3">
        <f>MAX($B$3:$B$4)</f>
        <v>-12.047437913972502</v>
      </c>
      <c r="AU39" s="3">
        <f>MIN($B$3:$B$4)</f>
        <v>-12.405228640802962</v>
      </c>
      <c r="AV39" s="3">
        <f>AT39-AU39</f>
        <v>0.35779072683046031</v>
      </c>
      <c r="AW39" s="3"/>
      <c r="AX39" s="3">
        <f>AVERAGE($O$3:$O$4)</f>
        <v>-12.345001435924948</v>
      </c>
      <c r="AY39" s="3">
        <f>MEDIAN($O$3:$O$4)</f>
        <v>-12.345001435924948</v>
      </c>
      <c r="AZ39" s="3">
        <f>MAX($O$3:$O$4)</f>
        <v>-12.168220517398158</v>
      </c>
      <c r="BA39" s="3">
        <f>MIN($O$3:$O$4)</f>
        <v>-12.521782354451737</v>
      </c>
      <c r="BB39" s="3">
        <f>AZ39-BA39</f>
        <v>0.35356183705357935</v>
      </c>
      <c r="BD39" s="3">
        <f>AVERAGE($G$3:$G$4)</f>
        <v>-12.05</v>
      </c>
      <c r="BE39" s="3">
        <f>MEDIAN($G$3:$G$4)</f>
        <v>-12.05</v>
      </c>
      <c r="BF39" s="3">
        <f>MAX($G$3:$G$4)</f>
        <v>-11.866666666666667</v>
      </c>
      <c r="BG39" s="3">
        <f>MIN($G$3:$G$4)</f>
        <v>-12.233333333333334</v>
      </c>
      <c r="BH39" s="3">
        <f>BF39-BG39</f>
        <v>0.36666666666666714</v>
      </c>
      <c r="BN39" s="31"/>
    </row>
    <row r="40" spans="1:66" x14ac:dyDescent="0.25">
      <c r="A40" s="8">
        <v>28034</v>
      </c>
      <c r="B40" s="2">
        <v>-13.877701457199963</v>
      </c>
      <c r="E40" s="1">
        <v>29021</v>
      </c>
      <c r="F40" s="5">
        <v>-13.2</v>
      </c>
      <c r="G40" s="5">
        <v>-13.2</v>
      </c>
      <c r="H40" s="24">
        <v>27805</v>
      </c>
      <c r="I40" s="18">
        <v>-11.6</v>
      </c>
      <c r="J40" s="18">
        <v>-11.6</v>
      </c>
      <c r="K40" s="7">
        <v>28536</v>
      </c>
      <c r="L40" s="10"/>
      <c r="M40" s="16">
        <v>-11.649999999999999</v>
      </c>
      <c r="N40" s="8">
        <v>28739</v>
      </c>
      <c r="O40" s="2">
        <v>-13.271845619112787</v>
      </c>
      <c r="R40" s="1">
        <v>29021</v>
      </c>
      <c r="S40" s="5">
        <v>-13.2</v>
      </c>
      <c r="T40" s="5">
        <v>-13.2</v>
      </c>
      <c r="AQ40">
        <v>1974</v>
      </c>
      <c r="AR40" s="3">
        <f>AVERAGE($B$11:$B$12)</f>
        <v>-12.737750440154695</v>
      </c>
      <c r="AS40" s="3">
        <f>MEDIAN($B$11:$B$12)</f>
        <v>-12.737750440154695</v>
      </c>
      <c r="AT40" s="3">
        <f>MAX($B$11:$B$12)</f>
        <v>-12.45814475921094</v>
      </c>
      <c r="AU40" s="3">
        <f>MIN($B$11:$B$12)</f>
        <v>-13.017356121098452</v>
      </c>
      <c r="AV40" s="3">
        <f t="shared" ref="AV40:AV46" si="6">AT40-AU40</f>
        <v>0.55921136188751142</v>
      </c>
      <c r="AW40" s="3"/>
      <c r="AX40" s="3">
        <f>AVERAGE($O$9:$O$10)</f>
        <v>-12.237832401260166</v>
      </c>
      <c r="AY40" s="3">
        <f>MEDIAN($O$9:$O$10)</f>
        <v>-12.237832401260166</v>
      </c>
      <c r="AZ40" s="3">
        <f>MAX($O$9:$O$10)</f>
        <v>-12.167993429597368</v>
      </c>
      <c r="BA40" s="3">
        <f>MIN($O$9:$O$10)</f>
        <v>-12.307671372922963</v>
      </c>
      <c r="BB40" s="3">
        <f t="shared" ref="BB40:BB46" si="7">AZ40-BA40</f>
        <v>0.13967794332559436</v>
      </c>
      <c r="BD40" s="3">
        <f>AVERAGE($G$9:$G$10)</f>
        <v>-13.15</v>
      </c>
      <c r="BE40" s="3">
        <f>MEDIAN($G$9:$G$10)</f>
        <v>-13.15</v>
      </c>
      <c r="BF40" s="3">
        <f>MAX($G$9:$G$10)</f>
        <v>-12.9</v>
      </c>
      <c r="BG40" s="3">
        <f>MIN($G$9:$G$10)</f>
        <v>-13.4</v>
      </c>
      <c r="BH40" s="3">
        <f t="shared" ref="BH40:BH46" si="8">BF40-BG40</f>
        <v>0.5</v>
      </c>
      <c r="BN40" s="31"/>
    </row>
    <row r="41" spans="1:66" x14ac:dyDescent="0.25">
      <c r="A41" s="1">
        <v>28274</v>
      </c>
      <c r="B41" s="2">
        <v>-12.977398261267235</v>
      </c>
      <c r="E41" s="1">
        <v>29051</v>
      </c>
      <c r="F41" s="5">
        <v>-12.7</v>
      </c>
      <c r="G41" s="5">
        <v>-12.7</v>
      </c>
      <c r="H41" s="24">
        <v>27834</v>
      </c>
      <c r="I41" s="18">
        <v>-12.6</v>
      </c>
      <c r="J41" s="18">
        <v>-12.6</v>
      </c>
      <c r="K41" s="7">
        <v>28564</v>
      </c>
      <c r="L41" s="9">
        <v>-8.1999999999999993</v>
      </c>
      <c r="M41" s="9">
        <v>-8.1999999999999993</v>
      </c>
      <c r="N41" s="8">
        <v>28762</v>
      </c>
      <c r="O41" s="2">
        <v>-13.910322628484883</v>
      </c>
      <c r="R41" s="1">
        <v>29051</v>
      </c>
      <c r="S41" s="5">
        <v>-12.7</v>
      </c>
      <c r="T41" s="5">
        <v>-12.7</v>
      </c>
      <c r="AQ41">
        <v>1975</v>
      </c>
      <c r="AR41" s="3">
        <f>AVERAGE($B$20:$B$22)</f>
        <v>-12.979976635056341</v>
      </c>
      <c r="AS41" s="3">
        <f>MEDIAN($B$20:$B$22)</f>
        <v>-12.907250656516092</v>
      </c>
      <c r="AT41" s="3">
        <f>MAX($B$20:$B$22)</f>
        <v>-12.805782103132376</v>
      </c>
      <c r="AU41" s="3">
        <f>MIN($B$20:$B$22)</f>
        <v>-13.226897145520558</v>
      </c>
      <c r="AV41" s="3">
        <f t="shared" si="6"/>
        <v>0.4211150423881822</v>
      </c>
      <c r="AW41" s="3"/>
      <c r="AX41" s="3">
        <f>AVERAGE($O$15)</f>
        <v>-12.704302315520087</v>
      </c>
      <c r="AY41" s="3">
        <f>MEDIAN($O$15)</f>
        <v>-12.704302315520087</v>
      </c>
      <c r="AZ41" s="3">
        <f>MAX($O$15)</f>
        <v>-12.704302315520087</v>
      </c>
      <c r="BA41" s="3">
        <f>MIN($O$15)</f>
        <v>-12.704302315520087</v>
      </c>
      <c r="BB41" s="3">
        <f t="shared" si="7"/>
        <v>0</v>
      </c>
      <c r="BD41" s="3">
        <f>AVERAGE($G$15:$G$16)</f>
        <v>-13.125</v>
      </c>
      <c r="BE41" s="3">
        <f>MEDIAN($G$15:$G$16)</f>
        <v>-13.125</v>
      </c>
      <c r="BF41" s="3">
        <f>MAX($G$15:$G$16)</f>
        <v>-13.1</v>
      </c>
      <c r="BG41" s="3">
        <f>MIN($G$15:$G$16)</f>
        <v>-13.149999999999999</v>
      </c>
      <c r="BH41" s="3">
        <f t="shared" si="8"/>
        <v>4.9999999999998934E-2</v>
      </c>
      <c r="BJ41" s="31">
        <f>AVERAGE($M$3:$M$4)</f>
        <v>-14.3</v>
      </c>
      <c r="BK41" s="31">
        <f>MEDIAN($M$3:$M$4)</f>
        <v>-14.3</v>
      </c>
      <c r="BL41" s="31">
        <f>MAX($M$3:$M$4)</f>
        <v>-14</v>
      </c>
      <c r="BM41" s="31">
        <f>MIN($M$3:$M$4)</f>
        <v>-14.6</v>
      </c>
      <c r="BN41" s="31">
        <f>BL41-BM41</f>
        <v>0.59999999999999964</v>
      </c>
    </row>
    <row r="42" spans="1:66" x14ac:dyDescent="0.25">
      <c r="A42" s="1">
        <v>28288</v>
      </c>
      <c r="B42" s="2">
        <v>-12.381761915110205</v>
      </c>
      <c r="E42" s="1">
        <v>29082</v>
      </c>
      <c r="F42" s="5">
        <v>-12.8</v>
      </c>
      <c r="G42" s="5">
        <v>-12.8</v>
      </c>
      <c r="H42" s="24">
        <v>27865</v>
      </c>
      <c r="I42" s="18">
        <v>-12</v>
      </c>
      <c r="J42" s="18">
        <v>-12</v>
      </c>
      <c r="K42" s="7">
        <v>28595</v>
      </c>
      <c r="L42" s="9">
        <v>-11</v>
      </c>
      <c r="M42" s="9">
        <v>-11</v>
      </c>
      <c r="N42" s="1">
        <v>29011</v>
      </c>
      <c r="O42" s="2">
        <v>-12.55580721749962</v>
      </c>
      <c r="R42" s="1">
        <v>29082</v>
      </c>
      <c r="S42" s="5">
        <v>-12.8</v>
      </c>
      <c r="T42" s="5">
        <v>-12.8</v>
      </c>
      <c r="AQ42">
        <v>1976</v>
      </c>
      <c r="AR42" s="3">
        <f>AVERAGE($B$32:$B$33)</f>
        <v>-11.940295791257061</v>
      </c>
      <c r="AS42" s="3">
        <f>MEDIAN($B$32:$B$33)</f>
        <v>-11.940295791257061</v>
      </c>
      <c r="AT42" s="3">
        <f>MAX($B$32:$B$33)</f>
        <v>-11.937953903717796</v>
      </c>
      <c r="AU42" s="3">
        <f>MIN($B$32:$B$33)</f>
        <v>-11.942637678796325</v>
      </c>
      <c r="AV42" s="3">
        <f t="shared" si="6"/>
        <v>4.6837750785293508E-3</v>
      </c>
      <c r="AW42" s="3"/>
      <c r="AX42" s="3">
        <f>AVERAGE($O$20)</f>
        <v>-11.734216507393814</v>
      </c>
      <c r="AY42" s="3">
        <f>MEDIAN($O$20)</f>
        <v>-11.734216507393814</v>
      </c>
      <c r="AZ42" s="3">
        <f>MAX($O$20)</f>
        <v>-11.734216507393814</v>
      </c>
      <c r="BA42" s="3">
        <f>MIN($O$20)</f>
        <v>-11.734216507393814</v>
      </c>
      <c r="BB42" s="3">
        <f t="shared" si="7"/>
        <v>0</v>
      </c>
      <c r="BD42" s="3">
        <f>AVERAGE($G$21:$G$22)</f>
        <v>-12.850000000000001</v>
      </c>
      <c r="BE42" s="3">
        <f>MEDIAN($G$21:$G$22)</f>
        <v>-12.850000000000001</v>
      </c>
      <c r="BF42" s="3">
        <f>MAX($G$21:$G$22)</f>
        <v>-12.3</v>
      </c>
      <c r="BG42" s="3">
        <f>MIN($G$21:$G$22)</f>
        <v>-13.4</v>
      </c>
      <c r="BH42" s="3">
        <f t="shared" si="8"/>
        <v>1.0999999999999996</v>
      </c>
      <c r="BJ42" s="31">
        <f>AVERAGE($M$14:$M$16)</f>
        <v>-13.700000000000001</v>
      </c>
      <c r="BK42" s="31">
        <f>MEDIAN($M$14:$M$16)</f>
        <v>-14</v>
      </c>
      <c r="BL42" s="31">
        <f>MAX($M$14:$M$16)</f>
        <v>-13.1</v>
      </c>
      <c r="BM42" s="31">
        <f>MIN($M$14:$M$16)</f>
        <v>-14</v>
      </c>
      <c r="BN42" s="31">
        <f>BL42-BM42</f>
        <v>0.90000000000000036</v>
      </c>
    </row>
    <row r="43" spans="1:66" x14ac:dyDescent="0.25">
      <c r="A43" s="1">
        <v>28299</v>
      </c>
      <c r="B43" s="2">
        <v>-12.113124312771378</v>
      </c>
      <c r="E43" s="1">
        <v>29113</v>
      </c>
      <c r="F43" s="5">
        <v>-12.2</v>
      </c>
      <c r="G43" s="5">
        <v>-12.2</v>
      </c>
      <c r="H43" s="24">
        <v>27895</v>
      </c>
      <c r="I43" s="18">
        <v>-13.4</v>
      </c>
      <c r="J43" s="18">
        <v>-13.4</v>
      </c>
      <c r="K43" s="7">
        <v>28625</v>
      </c>
      <c r="L43" s="10"/>
      <c r="M43" s="16">
        <v>-11</v>
      </c>
      <c r="N43" s="1">
        <v>29034</v>
      </c>
      <c r="O43" s="2">
        <v>-12.395320671586601</v>
      </c>
      <c r="R43" s="1">
        <v>29113</v>
      </c>
      <c r="S43" s="5">
        <v>-12.2</v>
      </c>
      <c r="T43" s="5">
        <v>-12.2</v>
      </c>
      <c r="AQ43">
        <v>1977</v>
      </c>
      <c r="AR43" s="3">
        <f>AVERAGE($B$41:$B$42)</f>
        <v>-12.67958008818872</v>
      </c>
      <c r="AS43" s="3">
        <f>MEDIAN($B$41:$B$42)</f>
        <v>-12.67958008818872</v>
      </c>
      <c r="AT43" s="3">
        <f>MAX($B$41:$B$42)</f>
        <v>-12.381761915110205</v>
      </c>
      <c r="AU43" s="3">
        <f>MIN($B$41:$B$42)</f>
        <v>-12.977398261267235</v>
      </c>
      <c r="AV43" s="3">
        <f t="shared" si="6"/>
        <v>0.5956363461570291</v>
      </c>
      <c r="AW43" s="3"/>
      <c r="AX43" s="3">
        <f>AVERAGE($O$25:$O$26)</f>
        <v>-12.386279275118227</v>
      </c>
      <c r="AY43" s="3">
        <f>MEDIAN($O$25:$O$26)</f>
        <v>-12.386279275118227</v>
      </c>
      <c r="AZ43" s="3">
        <f>MAX($O$25:$O$26)</f>
        <v>-12.318713979569059</v>
      </c>
      <c r="BA43" s="3">
        <f>MIN($O$25:$O$26)</f>
        <v>-12.453844570667396</v>
      </c>
      <c r="BB43" s="3">
        <f t="shared" si="7"/>
        <v>0.13513059109833669</v>
      </c>
      <c r="BD43" s="3">
        <f>AVERAGE($G$27:$G$28)</f>
        <v>-13.074999999999999</v>
      </c>
      <c r="BE43" s="3">
        <f>MEDIAN($G$27:$G$28)</f>
        <v>-13.074999999999999</v>
      </c>
      <c r="BF43" s="3">
        <f>MAX($G$27:$G$28)</f>
        <v>-13.05</v>
      </c>
      <c r="BG43" s="3">
        <f>MIN($G$27:$G$28)</f>
        <v>-13.1</v>
      </c>
      <c r="BH43" s="3">
        <f t="shared" si="8"/>
        <v>4.9999999999998934E-2</v>
      </c>
      <c r="BJ43" s="31">
        <f>AVERAGE($M$26:$M$28)</f>
        <v>-16.333333333333332</v>
      </c>
      <c r="BK43" s="31">
        <f>MEDIAN($M$26:$M$28)</f>
        <v>-16.399999999999999</v>
      </c>
      <c r="BL43" s="31">
        <f>MAX($M$26:$M$28)</f>
        <v>-15.8</v>
      </c>
      <c r="BM43" s="31">
        <f>MIN($M$26:$M$28)</f>
        <v>-16.8</v>
      </c>
      <c r="BN43" s="31">
        <f>BL43-BM43</f>
        <v>1</v>
      </c>
    </row>
    <row r="44" spans="1:66" x14ac:dyDescent="0.25">
      <c r="A44" s="1">
        <v>28309</v>
      </c>
      <c r="B44" s="2">
        <v>-12.241925437009803</v>
      </c>
      <c r="E44" s="1">
        <v>29143</v>
      </c>
      <c r="F44" s="5">
        <v>-12.4</v>
      </c>
      <c r="G44" s="5">
        <v>-12.4</v>
      </c>
      <c r="H44" s="24">
        <v>27926</v>
      </c>
      <c r="I44" s="18">
        <v>-12.3</v>
      </c>
      <c r="J44" s="18">
        <v>-12.3</v>
      </c>
      <c r="K44" s="7">
        <v>28656</v>
      </c>
      <c r="L44" s="9">
        <v>-11</v>
      </c>
      <c r="M44" s="9">
        <v>-11</v>
      </c>
      <c r="N44" s="1">
        <v>29058</v>
      </c>
      <c r="O44" s="2">
        <v>-12.414505758535864</v>
      </c>
      <c r="R44" s="1">
        <v>29143</v>
      </c>
      <c r="S44" s="5">
        <v>-12.4</v>
      </c>
      <c r="T44" s="5">
        <v>-12.4</v>
      </c>
      <c r="AQ44">
        <v>1978</v>
      </c>
      <c r="AR44" s="3">
        <f>AVERAGE($B$51:$B$53)</f>
        <v>-12.676760240995991</v>
      </c>
      <c r="AS44" s="3">
        <f>MEDIAN($B$51:$B$53)</f>
        <v>-12.569734228148306</v>
      </c>
      <c r="AT44" s="3">
        <f>MAX($B$51:$B$53)</f>
        <v>-12.311338508876521</v>
      </c>
      <c r="AU44" s="3">
        <f>MIN($B$51:$B$53)</f>
        <v>-13.149207985963146</v>
      </c>
      <c r="AV44" s="3">
        <f t="shared" si="6"/>
        <v>0.83786947708662574</v>
      </c>
      <c r="AW44" s="3"/>
      <c r="AX44" s="3">
        <f>AVERAGE($O$34:$O$35)</f>
        <v>-12.486951325256417</v>
      </c>
      <c r="AY44" s="3">
        <f>MEDIAN($O$34:$O$35)</f>
        <v>-12.486951325256417</v>
      </c>
      <c r="AZ44" s="3">
        <f>MAX($O$34:$O$35)</f>
        <v>-12.367050806664801</v>
      </c>
      <c r="BA44" s="3">
        <f>MIN($O$34:$O$35)</f>
        <v>-12.606851843848034</v>
      </c>
      <c r="BB44" s="3">
        <f t="shared" si="7"/>
        <v>0.23980103718323242</v>
      </c>
      <c r="BD44" s="3">
        <f>AVERAGE($G$33:$G$34)</f>
        <v>-13.100000000000001</v>
      </c>
      <c r="BE44" s="3">
        <f>MEDIAN($G$33:$G$34)</f>
        <v>-13.100000000000001</v>
      </c>
      <c r="BF44" s="3">
        <f>MAX($G$33:$G$34)</f>
        <v>-12.8</v>
      </c>
      <c r="BG44" s="3">
        <f>MIN($G$33:$G$34)</f>
        <v>-13.4</v>
      </c>
      <c r="BH44" s="3">
        <f t="shared" si="8"/>
        <v>0.59999999999999964</v>
      </c>
      <c r="BJ44" s="31">
        <f>AVERAGE($M$38:$M$40)</f>
        <v>-13.866666666666665</v>
      </c>
      <c r="BK44" s="31">
        <f>MEDIAN($M$38:$M$40)</f>
        <v>-14.85</v>
      </c>
      <c r="BL44" s="31">
        <f>MAX($M$38:$M$40)</f>
        <v>-11.649999999999999</v>
      </c>
      <c r="BM44" s="31">
        <f>MIN($M$38:$M$40)</f>
        <v>-15.1</v>
      </c>
      <c r="BN44" s="31">
        <f>BL44-BM44</f>
        <v>3.4500000000000011</v>
      </c>
    </row>
    <row r="45" spans="1:66" x14ac:dyDescent="0.25">
      <c r="A45" s="1">
        <v>28321</v>
      </c>
      <c r="B45" s="2">
        <v>-12.275978318405677</v>
      </c>
      <c r="E45" s="8">
        <v>29356</v>
      </c>
      <c r="F45" s="5">
        <v>-13.4</v>
      </c>
      <c r="G45" s="5">
        <v>-13.4</v>
      </c>
      <c r="H45" s="24">
        <v>27956</v>
      </c>
      <c r="I45" s="18">
        <v>-12.3</v>
      </c>
      <c r="J45" s="18">
        <v>-12.3</v>
      </c>
      <c r="K45" s="7">
        <v>28686</v>
      </c>
      <c r="L45" s="9">
        <v>-10.3</v>
      </c>
      <c r="M45" s="9">
        <v>-10.3</v>
      </c>
      <c r="N45" s="1">
        <v>29087</v>
      </c>
      <c r="O45" s="2">
        <v>-12.959776518779554</v>
      </c>
      <c r="R45" s="1">
        <v>29356</v>
      </c>
      <c r="S45" s="5">
        <v>-13.4</v>
      </c>
      <c r="T45" s="5">
        <v>-13.4</v>
      </c>
      <c r="AQ45">
        <v>1979</v>
      </c>
      <c r="AR45" s="3">
        <f>AVERAGE($B$63:$B$65)</f>
        <v>-12.200120484536962</v>
      </c>
      <c r="AS45" s="3">
        <f>MEDIAN($B$63:$B$65)</f>
        <v>-12.285125445563484</v>
      </c>
      <c r="AT45" s="3">
        <f>MAX($B$63:$B$65)</f>
        <v>-11.736827622953591</v>
      </c>
      <c r="AU45" s="3">
        <f>MIN($B$63:$B$65)</f>
        <v>-12.578408385093807</v>
      </c>
      <c r="AV45" s="3">
        <f t="shared" si="6"/>
        <v>0.84158076214021627</v>
      </c>
      <c r="AW45" s="3"/>
      <c r="AX45" s="3">
        <f>AVERAGE($O$42)</f>
        <v>-12.55580721749962</v>
      </c>
      <c r="AY45" s="3">
        <f>MEDIAN($O$42)</f>
        <v>-12.55580721749962</v>
      </c>
      <c r="AZ45" s="3">
        <f>MAX($O$42)</f>
        <v>-12.55580721749962</v>
      </c>
      <c r="BA45" s="3">
        <f>MIN($O$42)</f>
        <v>-12.55580721749962</v>
      </c>
      <c r="BB45" s="3">
        <f t="shared" si="7"/>
        <v>0</v>
      </c>
      <c r="BD45" s="3">
        <f>AVERAGE($G$39:$G$40)</f>
        <v>-13.25</v>
      </c>
      <c r="BE45" s="3">
        <f>MEDIAN($G$39:$G$40)</f>
        <v>-13.25</v>
      </c>
      <c r="BF45" s="3">
        <f>MAX($G$39:$G$40)</f>
        <v>-13.2</v>
      </c>
      <c r="BG45" s="3">
        <f>MIN($G$39:$G$40)</f>
        <v>-13.3</v>
      </c>
      <c r="BH45" s="3">
        <f t="shared" si="8"/>
        <v>0.10000000000000142</v>
      </c>
      <c r="BJ45" s="31">
        <f>AVERAGE($M$50:$M$52)</f>
        <v>-14.516666666666667</v>
      </c>
      <c r="BK45" s="31">
        <f>MEDIAN($M$50:$M$52)</f>
        <v>-14.6</v>
      </c>
      <c r="BL45" s="31">
        <f>MAX($M$50:$M$52)</f>
        <v>-13.9</v>
      </c>
      <c r="BM45" s="31">
        <f>MIN($M$50:$M$52)</f>
        <v>-15.05</v>
      </c>
      <c r="BN45" s="31">
        <f>BL45-BM45</f>
        <v>1.1500000000000004</v>
      </c>
    </row>
    <row r="46" spans="1:66" x14ac:dyDescent="0.25">
      <c r="A46" s="1">
        <v>28335</v>
      </c>
      <c r="B46" s="2">
        <v>-12.48038020279275</v>
      </c>
      <c r="E46" s="8">
        <v>29387</v>
      </c>
      <c r="F46" s="5">
        <v>-13</v>
      </c>
      <c r="G46" s="5">
        <v>-13</v>
      </c>
      <c r="H46" s="24">
        <v>27987</v>
      </c>
      <c r="I46" s="18">
        <v>-12</v>
      </c>
      <c r="J46" s="18">
        <v>-12</v>
      </c>
      <c r="K46" s="7">
        <v>28717</v>
      </c>
      <c r="L46" s="9">
        <v>-15.1</v>
      </c>
      <c r="M46" s="9">
        <v>-15.1</v>
      </c>
      <c r="N46" s="1">
        <v>29127</v>
      </c>
      <c r="O46" s="2">
        <v>-14.135796287550168</v>
      </c>
      <c r="R46" s="1">
        <v>29387</v>
      </c>
      <c r="S46" s="5">
        <v>-13</v>
      </c>
      <c r="T46" s="5">
        <v>-13</v>
      </c>
      <c r="AQ46">
        <v>1980</v>
      </c>
      <c r="AR46" s="3">
        <f>AVERAGE($B$76:$B$79)</f>
        <v>-11.979961137007336</v>
      </c>
      <c r="AS46" s="3">
        <f>MEDIAN($B$76:$B$79)</f>
        <v>-11.70645900419194</v>
      </c>
      <c r="AT46" s="3">
        <f>MAX($B$76:$B$79)</f>
        <v>-11.489135112035299</v>
      </c>
      <c r="AU46" s="3">
        <f>MIN($B$76:$B$79)</f>
        <v>-13.01779142761017</v>
      </c>
      <c r="AV46" s="3">
        <f t="shared" si="6"/>
        <v>1.5286563155748709</v>
      </c>
      <c r="AW46" s="3"/>
      <c r="AX46" s="3">
        <f>AVERAGE($O$47:$O$48)</f>
        <v>-12.635897900966427</v>
      </c>
      <c r="AY46" s="3">
        <f>MEDIAN($O$47:$O$48)</f>
        <v>-12.635897900966427</v>
      </c>
      <c r="AZ46" s="3">
        <f>MAX($O$47:$O$48)</f>
        <v>-12.197789700347329</v>
      </c>
      <c r="BA46" s="3">
        <f>MIN($O$47:$O$48)</f>
        <v>-13.074006101585526</v>
      </c>
      <c r="BB46" s="3">
        <f t="shared" si="7"/>
        <v>0.87621640123819766</v>
      </c>
      <c r="BD46" s="3">
        <f>AVERAGE($G$45:$G$46)</f>
        <v>-13.2</v>
      </c>
      <c r="BE46" s="3">
        <f>MEDIAN($G$45:$G$46)</f>
        <v>-13.2</v>
      </c>
      <c r="BF46" s="3">
        <f>MAX($G$45:$G$46)</f>
        <v>-13</v>
      </c>
      <c r="BG46" s="3">
        <f>MIN($G$45:$G$46)</f>
        <v>-13.4</v>
      </c>
      <c r="BH46" s="3">
        <f t="shared" si="8"/>
        <v>0.40000000000000036</v>
      </c>
      <c r="BN46" s="31"/>
    </row>
    <row r="47" spans="1:66" x14ac:dyDescent="0.25">
      <c r="A47" s="1">
        <v>28348</v>
      </c>
      <c r="B47" s="2">
        <v>-12.498524807473419</v>
      </c>
      <c r="E47" s="8">
        <v>29417</v>
      </c>
      <c r="F47" s="5">
        <v>-12.7</v>
      </c>
      <c r="G47" s="5">
        <v>-12.7</v>
      </c>
      <c r="H47" s="24">
        <v>28018</v>
      </c>
      <c r="I47" s="18">
        <v>-11.1</v>
      </c>
      <c r="J47" s="18">
        <v>-11.1</v>
      </c>
      <c r="K47" s="7">
        <v>28748</v>
      </c>
      <c r="L47" s="9">
        <v>-15</v>
      </c>
      <c r="M47" s="9">
        <v>-15</v>
      </c>
      <c r="N47" s="8">
        <v>29372</v>
      </c>
      <c r="O47" s="2">
        <v>-13.074006101585526</v>
      </c>
      <c r="R47" s="1">
        <v>29417</v>
      </c>
      <c r="S47" s="5">
        <v>-12.7</v>
      </c>
      <c r="T47" s="5">
        <v>-12.7</v>
      </c>
    </row>
    <row r="48" spans="1:66" x14ac:dyDescent="0.25">
      <c r="A48" s="1">
        <v>28363</v>
      </c>
      <c r="B48" s="2">
        <v>-12.777756505747837</v>
      </c>
      <c r="E48" s="8">
        <v>29448</v>
      </c>
      <c r="F48" s="5">
        <v>-12.2</v>
      </c>
      <c r="G48" s="5">
        <v>-12.2</v>
      </c>
      <c r="H48" s="24">
        <v>28048</v>
      </c>
      <c r="I48" s="18">
        <v>-11.8</v>
      </c>
      <c r="J48" s="18">
        <v>-11.8</v>
      </c>
      <c r="K48" s="7">
        <v>28778</v>
      </c>
      <c r="L48" s="9">
        <v>-13.8</v>
      </c>
      <c r="M48" s="9">
        <v>-13.8</v>
      </c>
      <c r="N48" s="8">
        <v>29386</v>
      </c>
      <c r="O48" s="2">
        <v>-12.197789700347329</v>
      </c>
      <c r="R48" s="1">
        <v>29448</v>
      </c>
      <c r="S48" s="5">
        <v>-12.2</v>
      </c>
      <c r="T48" s="5">
        <v>-12.2</v>
      </c>
    </row>
    <row r="49" spans="1:66" x14ac:dyDescent="0.25">
      <c r="A49" s="1">
        <v>28377</v>
      </c>
      <c r="B49" s="2">
        <v>-13.58680903965543</v>
      </c>
      <c r="E49" s="8">
        <v>29479</v>
      </c>
      <c r="F49" s="5">
        <v>-12.2</v>
      </c>
      <c r="G49" s="5">
        <v>-12.2</v>
      </c>
      <c r="H49" s="24">
        <v>28079</v>
      </c>
      <c r="I49" s="18">
        <v>-12.1</v>
      </c>
      <c r="J49" s="18">
        <v>-12.1</v>
      </c>
      <c r="K49" s="7">
        <v>28809</v>
      </c>
      <c r="L49" s="9">
        <v>-16.2</v>
      </c>
      <c r="M49" s="9">
        <v>-16.2</v>
      </c>
      <c r="N49" s="8">
        <v>29397</v>
      </c>
      <c r="O49" s="2">
        <v>-12.207878457240117</v>
      </c>
      <c r="R49" s="1">
        <v>29479</v>
      </c>
      <c r="S49" s="5">
        <v>-12.2</v>
      </c>
      <c r="T49" s="5">
        <v>-12.2</v>
      </c>
    </row>
    <row r="50" spans="1:66" x14ac:dyDescent="0.25">
      <c r="A50" s="1">
        <v>28398</v>
      </c>
      <c r="B50" s="2">
        <v>-13.713725723707197</v>
      </c>
      <c r="E50" s="8">
        <v>29509</v>
      </c>
      <c r="F50" s="5">
        <v>-11.9</v>
      </c>
      <c r="G50" s="5">
        <v>-11.9</v>
      </c>
      <c r="H50" s="24">
        <v>28109</v>
      </c>
      <c r="I50" s="18">
        <v>-11.9</v>
      </c>
      <c r="J50" s="18">
        <v>-11.9</v>
      </c>
      <c r="K50" s="7">
        <v>28839</v>
      </c>
      <c r="L50" s="10"/>
      <c r="M50" s="16">
        <v>-15.05</v>
      </c>
      <c r="N50" s="8">
        <v>29409</v>
      </c>
      <c r="O50" s="2">
        <v>-11.930016749429816</v>
      </c>
      <c r="R50" s="1">
        <v>29509</v>
      </c>
      <c r="S50" s="5">
        <v>-11.9</v>
      </c>
      <c r="T50" s="5">
        <v>-11.9</v>
      </c>
      <c r="AQ50" t="s">
        <v>13</v>
      </c>
      <c r="AR50" s="3">
        <f>AVERAGE(AR41:AR42,AR44:AR45)</f>
        <v>-12.449288287961588</v>
      </c>
      <c r="AS50" s="3">
        <f>AVERAGE(AS41:AS42,AS44:AS45)</f>
        <v>-12.425601530371235</v>
      </c>
      <c r="AT50" s="3"/>
      <c r="AU50" s="3"/>
      <c r="AV50" s="3">
        <f>AVERAGE(AV41:AV42,AV44:AV45)</f>
        <v>0.52631226417338839</v>
      </c>
      <c r="AW50" s="3"/>
      <c r="AX50" s="3">
        <f>AVERAGE(AX41:AX42,AX44:AX45)</f>
        <v>-12.370319341417485</v>
      </c>
      <c r="AY50" s="3">
        <f>AVERAGE(AY41:AY42,AY44:AY45)</f>
        <v>-12.370319341417485</v>
      </c>
      <c r="AZ50" s="3"/>
      <c r="BA50" s="3"/>
      <c r="BB50" s="3">
        <f>AVERAGE(BB41:BB42,BB44:BB45)</f>
        <v>5.9950259295808106E-2</v>
      </c>
      <c r="BC50" s="3"/>
      <c r="BD50" s="3">
        <f>AVERAGE(BD41:BD42,BD44:BD45)</f>
        <v>-13.081250000000001</v>
      </c>
      <c r="BE50" s="3">
        <f>AVERAGE(BE41:BE42,BE44:BE45)</f>
        <v>-13.081250000000001</v>
      </c>
      <c r="BF50" s="3"/>
      <c r="BG50" s="3"/>
      <c r="BH50" s="3">
        <f>AVERAGE(BH41:BH42,BH44:BH45)</f>
        <v>0.46249999999999991</v>
      </c>
      <c r="BJ50" s="31">
        <f>AVERAGE(BJ41:BJ42,BJ44:BJ45)</f>
        <v>-14.095833333333333</v>
      </c>
      <c r="BK50" s="31">
        <f>AVERAGE(BK41:BK42,BK44:BK45)</f>
        <v>-14.4375</v>
      </c>
      <c r="BL50" s="31"/>
      <c r="BM50" s="31"/>
      <c r="BN50" s="31">
        <f>AVERAGE(BN41:BN42,BN44:BN45)</f>
        <v>1.5250000000000004</v>
      </c>
    </row>
    <row r="51" spans="1:66" x14ac:dyDescent="0.25">
      <c r="A51" s="8">
        <v>28639</v>
      </c>
      <c r="B51" s="2">
        <v>-13.149207985963146</v>
      </c>
      <c r="H51" s="17">
        <v>28140</v>
      </c>
      <c r="I51" s="20">
        <v>-12.5</v>
      </c>
      <c r="J51" s="20">
        <v>-12.5</v>
      </c>
      <c r="K51" s="7">
        <v>28870</v>
      </c>
      <c r="L51" s="9">
        <v>-13.9</v>
      </c>
      <c r="M51" s="9">
        <v>-13.9</v>
      </c>
      <c r="N51" s="8">
        <v>29423</v>
      </c>
      <c r="O51" s="2">
        <v>-11.915572706588623</v>
      </c>
      <c r="AQ51" t="s">
        <v>14</v>
      </c>
      <c r="AR51" s="3">
        <f>STDEV(AR41:AR42,AR44:AR45)</f>
        <v>0.46709441127192824</v>
      </c>
      <c r="AS51" s="3">
        <f>STDEV(AS41:AS42,AS44:AS45)</f>
        <v>0.41150751556712017</v>
      </c>
      <c r="AT51" s="3"/>
      <c r="AU51" s="3"/>
      <c r="AV51" s="3">
        <f>STDEV(AV41:AV42,AV44:AV45)</f>
        <v>0.39984366062884946</v>
      </c>
      <c r="AW51" s="3"/>
      <c r="AX51" s="3">
        <f>STDEV(AX41:AX42,AX44:AX45)</f>
        <v>0.43365893444465903</v>
      </c>
      <c r="AY51" s="3">
        <f>STDEV(AY41:AY42,AY44:AY45)</f>
        <v>0.43365893444465903</v>
      </c>
      <c r="AZ51" s="3"/>
      <c r="BA51" s="3"/>
      <c r="BB51" s="3">
        <f>STDEV(BB41:BB42,BB44:BB45)</f>
        <v>0.11990051859161621</v>
      </c>
      <c r="BC51" s="3"/>
      <c r="BD51" s="3">
        <f>STDEV(BD41:BD42,BD44:BD45)</f>
        <v>0.16754974385735857</v>
      </c>
      <c r="BE51" s="3">
        <f>STDEV(BE41:BE42,BE44:BE45)</f>
        <v>0.16754974385735857</v>
      </c>
      <c r="BF51" s="3"/>
      <c r="BG51" s="3"/>
      <c r="BH51" s="3">
        <f>STDEV(BH41:BH42,BH44:BH45)</f>
        <v>0.49223131418741178</v>
      </c>
      <c r="BJ51" s="31">
        <f>STDEV(BJ41:BJ42,BJ44:BJ45)</f>
        <v>0.3777062840846539</v>
      </c>
      <c r="BK51" s="31">
        <f>STDEV(BK41:BK42,BK44:BK45)</f>
        <v>0.36827299656640561</v>
      </c>
      <c r="BL51" s="31"/>
      <c r="BM51" s="31"/>
      <c r="BN51" s="31">
        <f>STDEV(BN41:BN42,BN44:BN45)</f>
        <v>1.3028814220795388</v>
      </c>
    </row>
    <row r="52" spans="1:66" x14ac:dyDescent="0.25">
      <c r="A52" s="8">
        <v>28649</v>
      </c>
      <c r="B52" s="2">
        <v>-12.311338508876521</v>
      </c>
      <c r="H52" s="17">
        <v>28171</v>
      </c>
      <c r="I52" s="20">
        <v>-12.3</v>
      </c>
      <c r="J52" s="20">
        <v>-12.3</v>
      </c>
      <c r="K52" s="7">
        <v>28901</v>
      </c>
      <c r="L52" s="9">
        <v>-14.6</v>
      </c>
      <c r="M52" s="9">
        <v>-14.6</v>
      </c>
      <c r="N52" s="8">
        <v>29440</v>
      </c>
      <c r="O52" s="2">
        <v>-12.406897712939568</v>
      </c>
    </row>
    <row r="53" spans="1:66" x14ac:dyDescent="0.25">
      <c r="A53" s="8">
        <v>28659</v>
      </c>
      <c r="B53" s="2">
        <v>-12.569734228148306</v>
      </c>
      <c r="H53" s="17">
        <v>28199</v>
      </c>
      <c r="I53" s="20">
        <v>-12.7</v>
      </c>
      <c r="J53" s="20">
        <v>-12.7</v>
      </c>
      <c r="K53" s="7">
        <v>28929</v>
      </c>
      <c r="L53" s="9">
        <v>-14.8</v>
      </c>
      <c r="M53" s="9">
        <v>-14.8</v>
      </c>
      <c r="N53" s="8">
        <v>29455</v>
      </c>
      <c r="O53" s="2">
        <v>-12.124773805736803</v>
      </c>
      <c r="Y53" s="6"/>
    </row>
    <row r="54" spans="1:66" x14ac:dyDescent="0.25">
      <c r="A54" s="8">
        <v>28668</v>
      </c>
      <c r="B54" s="2">
        <v>-12.774140937610046</v>
      </c>
      <c r="H54" s="17">
        <v>28230</v>
      </c>
      <c r="I54" s="20">
        <v>-11.4</v>
      </c>
      <c r="J54" s="20">
        <v>-11.4</v>
      </c>
      <c r="K54" s="7">
        <v>28960</v>
      </c>
      <c r="L54" s="9">
        <v>-17.600000000000001</v>
      </c>
      <c r="M54" s="9">
        <v>-17.600000000000001</v>
      </c>
      <c r="N54" s="8">
        <v>29473</v>
      </c>
      <c r="O54" s="2">
        <v>-12.708622119942746</v>
      </c>
      <c r="Y54" s="6"/>
    </row>
    <row r="55" spans="1:66" x14ac:dyDescent="0.25">
      <c r="A55" s="8">
        <v>28676</v>
      </c>
      <c r="B55" s="2">
        <v>-12.352227880257006</v>
      </c>
      <c r="H55" s="17">
        <v>28260</v>
      </c>
      <c r="I55" s="20">
        <v>-13.1</v>
      </c>
      <c r="J55" s="20">
        <v>-13.1</v>
      </c>
      <c r="K55" s="7">
        <v>28990</v>
      </c>
      <c r="L55" s="9">
        <v>-8.5</v>
      </c>
      <c r="M55" s="9">
        <v>-8.5</v>
      </c>
      <c r="N55" s="8">
        <v>29495</v>
      </c>
      <c r="O55" s="2">
        <v>-13.367933828132504</v>
      </c>
    </row>
    <row r="56" spans="1:66" x14ac:dyDescent="0.25">
      <c r="A56" s="8">
        <v>28687</v>
      </c>
      <c r="B56" s="2">
        <v>-12.196248182813571</v>
      </c>
      <c r="H56" s="17">
        <v>28291</v>
      </c>
      <c r="I56" s="22"/>
      <c r="J56" s="22">
        <f>AVERAGE(J55,J57)</f>
        <v>-13.05</v>
      </c>
      <c r="K56" s="7">
        <v>29021</v>
      </c>
      <c r="L56" s="9">
        <v>-12.1</v>
      </c>
      <c r="M56" s="9">
        <v>-12.1</v>
      </c>
    </row>
    <row r="57" spans="1:66" x14ac:dyDescent="0.25">
      <c r="A57" s="8">
        <v>28699</v>
      </c>
      <c r="B57" s="2">
        <v>-12.562362433864342</v>
      </c>
      <c r="H57" s="17">
        <v>28321</v>
      </c>
      <c r="I57" s="20">
        <v>-13</v>
      </c>
      <c r="J57" s="20">
        <v>-13</v>
      </c>
      <c r="K57" s="7">
        <v>29051</v>
      </c>
      <c r="L57" s="9">
        <v>-13.4</v>
      </c>
      <c r="M57" s="9">
        <v>-13.4</v>
      </c>
      <c r="AQ57" s="27" t="s">
        <v>17</v>
      </c>
    </row>
    <row r="58" spans="1:66" x14ac:dyDescent="0.25">
      <c r="A58" s="8">
        <v>28712</v>
      </c>
      <c r="B58" s="2">
        <v>-12.951348718336659</v>
      </c>
      <c r="H58" s="17">
        <v>28352</v>
      </c>
      <c r="I58" s="21"/>
      <c r="J58" s="21"/>
      <c r="K58" s="7">
        <v>29082</v>
      </c>
      <c r="L58" s="9">
        <v>-12</v>
      </c>
      <c r="M58" s="9">
        <v>-12</v>
      </c>
      <c r="AQ58" s="27" t="s">
        <v>19</v>
      </c>
      <c r="AR58" t="s">
        <v>3</v>
      </c>
      <c r="AX58" t="s">
        <v>4</v>
      </c>
      <c r="BD58" t="s">
        <v>2</v>
      </c>
      <c r="BJ58" s="30" t="s">
        <v>6</v>
      </c>
    </row>
    <row r="59" spans="1:66" x14ac:dyDescent="0.25">
      <c r="A59" s="8">
        <v>28723</v>
      </c>
      <c r="B59" s="2">
        <v>-12.783117292984191</v>
      </c>
      <c r="H59" s="17">
        <v>28383</v>
      </c>
      <c r="I59" s="21"/>
      <c r="J59" s="21"/>
      <c r="K59" s="7">
        <v>29113</v>
      </c>
      <c r="L59" s="9">
        <v>-14.8</v>
      </c>
      <c r="M59" s="9">
        <v>-14.8</v>
      </c>
      <c r="AR59" t="s">
        <v>7</v>
      </c>
      <c r="AS59" t="s">
        <v>8</v>
      </c>
      <c r="AT59" t="s">
        <v>11</v>
      </c>
      <c r="AU59" t="s">
        <v>12</v>
      </c>
      <c r="AV59" t="s">
        <v>9</v>
      </c>
      <c r="AX59" t="s">
        <v>7</v>
      </c>
      <c r="AY59" t="s">
        <v>8</v>
      </c>
      <c r="AZ59" t="s">
        <v>11</v>
      </c>
      <c r="BA59" t="s">
        <v>12</v>
      </c>
      <c r="BB59" t="s">
        <v>9</v>
      </c>
      <c r="BD59" t="s">
        <v>7</v>
      </c>
      <c r="BE59" t="s">
        <v>8</v>
      </c>
      <c r="BF59" t="s">
        <v>11</v>
      </c>
      <c r="BG59" t="s">
        <v>12</v>
      </c>
      <c r="BH59" t="s">
        <v>9</v>
      </c>
      <c r="BJ59" s="30" t="s">
        <v>7</v>
      </c>
      <c r="BK59" s="30" t="s">
        <v>8</v>
      </c>
      <c r="BL59" s="30" t="s">
        <v>11</v>
      </c>
      <c r="BM59" s="30" t="s">
        <v>12</v>
      </c>
      <c r="BN59" s="30" t="s">
        <v>9</v>
      </c>
    </row>
    <row r="60" spans="1:66" x14ac:dyDescent="0.25">
      <c r="A60" s="8">
        <v>28735</v>
      </c>
      <c r="B60" s="2">
        <v>-13.110518419753598</v>
      </c>
      <c r="H60" s="17">
        <v>28413</v>
      </c>
      <c r="I60" s="21"/>
      <c r="J60" s="21"/>
      <c r="K60" s="7">
        <v>29143</v>
      </c>
      <c r="L60" s="9">
        <v>-16.899999999999999</v>
      </c>
      <c r="M60" s="9">
        <v>-16.899999999999999</v>
      </c>
      <c r="AQ60">
        <v>1973</v>
      </c>
      <c r="AR60" s="15">
        <f>AVERAGE(AG72:AG75)</f>
        <v>-12.438575</v>
      </c>
      <c r="AS60" s="3">
        <f>MEDIAN(AG72:AG75)</f>
        <v>-12.14725</v>
      </c>
      <c r="AT60" s="3"/>
      <c r="AU60" s="3"/>
      <c r="AV60" s="3">
        <f>MAX(AG72:AG75)-MIN(AG72:AG75)</f>
        <v>1.9157999999999991</v>
      </c>
      <c r="AW60" s="3"/>
      <c r="AX60" s="15">
        <f>AVERAGE(AG81:AG84)</f>
        <v>-12.316174999999999</v>
      </c>
      <c r="AY60" s="3">
        <f>MEDIAN(AG81:AG84)</f>
        <v>-12.071349999999999</v>
      </c>
      <c r="AZ60" s="3"/>
      <c r="BA60" s="3"/>
      <c r="BB60" s="3">
        <f>MAX(AG81:AG84)-MIN(AG81:AG84)</f>
        <v>1.9095999999999993</v>
      </c>
      <c r="BD60" s="3">
        <f>AVERAGE($G$4:$G$7)</f>
        <v>-11.508333333333333</v>
      </c>
      <c r="BE60" s="3">
        <f>MEDIAN($G$4:$G$7)</f>
        <v>-11.616666666666667</v>
      </c>
      <c r="BF60" s="3">
        <f>MAX($G$4:$G$7)</f>
        <v>-10.199999999999999</v>
      </c>
      <c r="BG60" s="3">
        <f>MIN($G$4:$G$7)</f>
        <v>-12.6</v>
      </c>
      <c r="BH60" s="3">
        <f>BF60-BG60</f>
        <v>2.4000000000000004</v>
      </c>
      <c r="BN60" s="31"/>
    </row>
    <row r="61" spans="1:66" x14ac:dyDescent="0.25">
      <c r="A61" s="8">
        <v>28749</v>
      </c>
      <c r="B61" s="2">
        <v>-13.498559777344413</v>
      </c>
      <c r="H61" s="17">
        <v>28444</v>
      </c>
      <c r="I61" s="21"/>
      <c r="J61" s="21"/>
      <c r="AQ61">
        <v>1974</v>
      </c>
      <c r="AR61" s="15">
        <f>AVERAGE(AH72:AH75)</f>
        <v>-12.531950000000002</v>
      </c>
      <c r="AS61" s="3">
        <f>MEDIAN(AH72:AH75)</f>
        <v>-12.4877</v>
      </c>
      <c r="AT61" s="3"/>
      <c r="AU61" s="3"/>
      <c r="AV61" s="3">
        <f>MAX(AH72:AH75)-MIN(AH72:AH75)</f>
        <v>0.54560000000000031</v>
      </c>
      <c r="AW61" s="3"/>
      <c r="AX61" s="15">
        <f>AVERAGE(AH81:AH84)</f>
        <v>-12.358599999999999</v>
      </c>
      <c r="AY61" s="3">
        <f>MEDIAN(AH81:AH84)</f>
        <v>-12.232000000000001</v>
      </c>
      <c r="AZ61" s="3"/>
      <c r="BB61" s="3">
        <f>MAX(AH81:AH84)-MIN(AH81:AH84)</f>
        <v>0.88039999999999985</v>
      </c>
      <c r="BD61" s="3">
        <f>AVERAGE($G$10:$G$13)</f>
        <v>-12.325000000000001</v>
      </c>
      <c r="BE61" s="3">
        <f>MEDIAN($G$10:$G$13)</f>
        <v>-12.416666666666666</v>
      </c>
      <c r="BF61" s="3">
        <f>MAX($G$10:$G$13)</f>
        <v>-11.566666666666668</v>
      </c>
      <c r="BG61" s="3">
        <f>MIN($G$10:$G$13)</f>
        <v>-12.9</v>
      </c>
      <c r="BH61" s="3">
        <f t="shared" ref="BH61:BH67" si="9">BF61-BG61</f>
        <v>1.3333333333333321</v>
      </c>
      <c r="BN61" s="31"/>
    </row>
    <row r="62" spans="1:66" x14ac:dyDescent="0.25">
      <c r="A62" s="8">
        <v>28764</v>
      </c>
      <c r="B62" s="2">
        <v>-13.384973035861041</v>
      </c>
      <c r="H62" s="17">
        <v>28474</v>
      </c>
      <c r="I62" s="21"/>
      <c r="J62" s="21"/>
      <c r="AQ62">
        <v>1975</v>
      </c>
      <c r="AR62" s="15">
        <f>AVERAGE(AI72:AI75)</f>
        <v>-12.141475</v>
      </c>
      <c r="AS62" s="3">
        <f>MEDIAN(AI72:AI75)</f>
        <v>-12.133900000000001</v>
      </c>
      <c r="AT62" s="3"/>
      <c r="AU62" s="3"/>
      <c r="AV62" s="3">
        <f>MAX(AI72:AI75)-MIN(AI72:AI75)</f>
        <v>0.79909999999999926</v>
      </c>
      <c r="AW62" s="3"/>
      <c r="AX62" s="15">
        <f>AVERAGE(AI81:AI84)</f>
        <v>-12.151975</v>
      </c>
      <c r="AY62" s="3">
        <f>MEDIAN(AI81:AI84)</f>
        <v>-12.123799999999999</v>
      </c>
      <c r="AZ62" s="3"/>
      <c r="BB62" s="3">
        <f>MAX(AI81:AI84)-MIN(AI81:AI84)</f>
        <v>0.68929999999999936</v>
      </c>
      <c r="BD62" s="3">
        <f>AVERAGE($G$16:$G$19)</f>
        <v>-12.350000000000001</v>
      </c>
      <c r="BE62" s="3">
        <f>MEDIAN($G$16:$G$19)</f>
        <v>-12.55</v>
      </c>
      <c r="BF62" s="3">
        <f>MAX($G$16:$G$19)</f>
        <v>-11.2</v>
      </c>
      <c r="BG62" s="3">
        <f>MIN($G$16:$G$19)</f>
        <v>-13.1</v>
      </c>
      <c r="BH62" s="3">
        <f t="shared" si="9"/>
        <v>1.9000000000000004</v>
      </c>
      <c r="BJ62" s="31">
        <f>AVERAGE($M$8:$M$11)</f>
        <v>-9.5500000000000007</v>
      </c>
      <c r="BK62" s="31">
        <f>MEDIAN($M$8:$M$11)</f>
        <v>-9.3000000000000007</v>
      </c>
      <c r="BL62" s="31">
        <f>MAX($M$8:$M$11)</f>
        <v>-7.6</v>
      </c>
      <c r="BM62" s="31">
        <f>MIN($M$8:$M$11)</f>
        <v>-12</v>
      </c>
      <c r="BN62" s="31">
        <f>BL62-BM62</f>
        <v>4.4000000000000004</v>
      </c>
    </row>
    <row r="63" spans="1:66" x14ac:dyDescent="0.25">
      <c r="A63" s="1">
        <v>29002</v>
      </c>
      <c r="B63" s="2">
        <v>-12.578408385093807</v>
      </c>
      <c r="H63" s="24">
        <v>28505</v>
      </c>
      <c r="I63" s="18">
        <v>-12.9</v>
      </c>
      <c r="J63" s="18">
        <v>-12.9</v>
      </c>
      <c r="AQ63">
        <v>1976</v>
      </c>
      <c r="AR63" s="15">
        <f>AVERAGE(AJ72:AJ75)</f>
        <v>-12.2143</v>
      </c>
      <c r="AS63" s="3">
        <f>MEDIAN(AJ72:AJ75)</f>
        <v>-11.9573</v>
      </c>
      <c r="AT63" s="3"/>
      <c r="AU63" s="3"/>
      <c r="AV63" s="3">
        <f>MAX(AJ72:AJ75)-MIN(AJ72:AJ75)</f>
        <v>1.5934000000000008</v>
      </c>
      <c r="AW63" s="3"/>
      <c r="AX63" s="15">
        <f>AVERAGE(AJ81:AJ84)</f>
        <v>-11.885574999999999</v>
      </c>
      <c r="AY63" s="3">
        <f>MEDIAN(AJ81:AJ84)</f>
        <v>-11.706349999999999</v>
      </c>
      <c r="AZ63" s="3"/>
      <c r="BB63" s="3">
        <f>MAX(AJ81:AJ84)-MIN(AJ81:AJ84)</f>
        <v>1.2771999999999988</v>
      </c>
      <c r="BD63" s="3">
        <f>AVERAGE($G$22:$G$25)</f>
        <v>-11.925000000000001</v>
      </c>
      <c r="BE63" s="3">
        <f>MEDIAN($G$22:$G$25)</f>
        <v>-12.15</v>
      </c>
      <c r="BF63" s="3">
        <f>MAX($G$22:$G$25)</f>
        <v>-11.1</v>
      </c>
      <c r="BG63" s="3">
        <f>MIN($G$22:$G$25)</f>
        <v>-12.3</v>
      </c>
      <c r="BH63" s="3">
        <f t="shared" si="9"/>
        <v>1.2000000000000011</v>
      </c>
      <c r="BJ63" s="31">
        <f>AVERAGE($M$20:$M$23)</f>
        <v>-8.9037500000000005</v>
      </c>
      <c r="BK63" s="31">
        <f>MEDIAN($M$20:$M$23)</f>
        <v>-6.9024999999999999</v>
      </c>
      <c r="BL63" s="31">
        <f>MAX($M$20:$M$23)</f>
        <v>-4.21</v>
      </c>
      <c r="BM63" s="31">
        <f>MIN($M$20:$M$23)</f>
        <v>-17.600000000000001</v>
      </c>
      <c r="BN63" s="31">
        <f>BL63-BM63</f>
        <v>13.39</v>
      </c>
    </row>
    <row r="64" spans="1:66" x14ac:dyDescent="0.25">
      <c r="A64" s="1">
        <v>29012</v>
      </c>
      <c r="B64" s="2">
        <v>-11.736827622953591</v>
      </c>
      <c r="H64" s="24">
        <v>28536</v>
      </c>
      <c r="I64" s="18">
        <v>-12.9</v>
      </c>
      <c r="J64" s="18">
        <v>-12.9</v>
      </c>
      <c r="AQ64">
        <v>1977</v>
      </c>
      <c r="AR64" s="15">
        <f>AVERAGE(AK72:AK75)</f>
        <v>-12.980175000000001</v>
      </c>
      <c r="AS64" s="3">
        <f>MEDIAN(AK72:AK75)</f>
        <v>-12.71555</v>
      </c>
      <c r="AT64" s="3"/>
      <c r="AU64" s="3"/>
      <c r="AV64" s="3">
        <f>MAX(AK72:AK75)-MIN(AK72:AK75)</f>
        <v>1.6243999999999996</v>
      </c>
      <c r="AW64" s="3"/>
      <c r="AX64" s="15">
        <f>AVERAGE(AK81:AK84)</f>
        <v>-12.980175000000001</v>
      </c>
      <c r="AY64" s="3">
        <f>MEDIAN(AK81:AK84)</f>
        <v>-12.71555</v>
      </c>
      <c r="AZ64" s="3"/>
      <c r="BB64" s="3">
        <f>MAX(AK81:AK84)-MIN(AK81:AK84)</f>
        <v>1.6243999999999996</v>
      </c>
      <c r="BD64" s="3"/>
      <c r="BE64" s="3"/>
      <c r="BF64" s="3"/>
      <c r="BG64" s="3"/>
      <c r="BH64" s="3"/>
      <c r="BJ64" s="31">
        <f>AVERAGE($M$32:$M$35)</f>
        <v>-13.350000000000001</v>
      </c>
      <c r="BK64" s="31">
        <f>MEDIAN($M$32:$M$35)</f>
        <v>-13.3</v>
      </c>
      <c r="BL64" s="31">
        <f>MAX($M$32:$M$35)</f>
        <v>-13.3</v>
      </c>
      <c r="BM64" s="31">
        <f>MIN($M$32:$M$35)</f>
        <v>-13.5</v>
      </c>
      <c r="BN64" s="31">
        <f>BL64-BM64</f>
        <v>0.19999999999999929</v>
      </c>
    </row>
    <row r="65" spans="1:66" x14ac:dyDescent="0.25">
      <c r="A65" s="1">
        <v>29022</v>
      </c>
      <c r="B65" s="2">
        <v>-12.285125445563484</v>
      </c>
      <c r="H65" s="24">
        <v>28564</v>
      </c>
      <c r="I65" s="18">
        <v>-12.8</v>
      </c>
      <c r="J65" s="18">
        <v>-12.8</v>
      </c>
      <c r="AQ65">
        <v>1978</v>
      </c>
      <c r="AR65" s="15">
        <f>AVERAGE(AL72:AL75)</f>
        <v>-12.950875</v>
      </c>
      <c r="AS65" s="3">
        <f>MEDIAN(AL72:AL75)</f>
        <v>-12.780049999999999</v>
      </c>
      <c r="AT65" s="3"/>
      <c r="AU65" s="3"/>
      <c r="AV65" s="3">
        <f>MAX(AL72:AL75)-MIN(AL72:AL75)</f>
        <v>1.0602</v>
      </c>
      <c r="AW65" s="3"/>
      <c r="AX65" s="15">
        <f>AVERAGE(AL81:AL84)</f>
        <v>-13.050549999999999</v>
      </c>
      <c r="AY65" s="3">
        <f>MEDIAN(AL81:AL84)</f>
        <v>-12.858899999999998</v>
      </c>
      <c r="AZ65" s="3"/>
      <c r="BB65" s="3">
        <f>MAX(AL81:AL84)-MIN(AL81:AL84)</f>
        <v>1.5088000000000008</v>
      </c>
      <c r="BD65" s="3">
        <f>AVERAGE($G$34:$G$37)</f>
        <v>-12.55</v>
      </c>
      <c r="BE65" s="3">
        <f>MEDIAN($G$34:$G$37)</f>
        <v>-12.55</v>
      </c>
      <c r="BF65" s="3">
        <f>MAX($G$34:$G$37)</f>
        <v>-12.3</v>
      </c>
      <c r="BG65" s="3">
        <f>MIN($G$34:$G$37)</f>
        <v>-12.8</v>
      </c>
      <c r="BH65" s="3">
        <f t="shared" si="9"/>
        <v>0.5</v>
      </c>
      <c r="BJ65" s="31">
        <f>AVERAGE($M$44:$M$47)</f>
        <v>-12.85</v>
      </c>
      <c r="BK65" s="31">
        <f>MEDIAN($M$44:$M$47)</f>
        <v>-13</v>
      </c>
      <c r="BL65" s="31">
        <f>MAX($M$44:$M$47)</f>
        <v>-10.3</v>
      </c>
      <c r="BM65" s="31">
        <f>MIN($M$44:$M$47)</f>
        <v>-15.1</v>
      </c>
      <c r="BN65" s="31">
        <f>BL65-BM65</f>
        <v>4.7999999999999989</v>
      </c>
    </row>
    <row r="66" spans="1:66" x14ac:dyDescent="0.25">
      <c r="A66" s="1">
        <v>29031</v>
      </c>
      <c r="B66" s="2">
        <v>-12.814272547237316</v>
      </c>
      <c r="H66" s="24">
        <v>28595</v>
      </c>
      <c r="I66" s="18">
        <v>-13.3</v>
      </c>
      <c r="J66" s="18">
        <v>-13.3</v>
      </c>
      <c r="AQ66">
        <v>1979</v>
      </c>
      <c r="AR66" s="15">
        <f>AVERAGE(AM72:AM75)</f>
        <v>-12.943950000000001</v>
      </c>
      <c r="AS66" s="3">
        <f>MEDIAN(AM72:AM75)</f>
        <v>-12.846299999999999</v>
      </c>
      <c r="AT66" s="3"/>
      <c r="AU66" s="3"/>
      <c r="AV66" s="3">
        <f>MAX(AM72:AM75)-MIN(AM72:AM75)</f>
        <v>1.4260000000000002</v>
      </c>
      <c r="AW66" s="3"/>
      <c r="AX66" s="15">
        <f>AVERAGE(AM81:AM84)</f>
        <v>-12.671325</v>
      </c>
      <c r="AY66" s="3">
        <f>MEDIAN(AM81:AM84)</f>
        <v>-12.527949999999999</v>
      </c>
      <c r="AZ66" s="3"/>
      <c r="BB66" s="3">
        <f>MAX(AM81:AM84)-MIN(AM81:AM84)</f>
        <v>0.94860000000000078</v>
      </c>
      <c r="BD66" s="3">
        <f>AVERAGE($G$40:$G$43)</f>
        <v>-12.725000000000001</v>
      </c>
      <c r="BE66" s="3">
        <f>MEDIAN($G$40:$G$43)</f>
        <v>-12.75</v>
      </c>
      <c r="BF66" s="3">
        <f>MAX($G$40:$G$43)</f>
        <v>-12.2</v>
      </c>
      <c r="BG66" s="3">
        <f>MIN($G$40:$G$43)</f>
        <v>-13.2</v>
      </c>
      <c r="BH66" s="3">
        <f t="shared" si="9"/>
        <v>1</v>
      </c>
      <c r="BJ66" s="31">
        <f>AVERAGE($M$56:$M$59)</f>
        <v>-13.074999999999999</v>
      </c>
      <c r="BK66" s="31">
        <f>MEDIAN($M$56:$M$59)</f>
        <v>-12.75</v>
      </c>
      <c r="BL66" s="31">
        <f>MAX($M$56:$M$59)</f>
        <v>-12</v>
      </c>
      <c r="BM66" s="31">
        <f>MIN($M$56:$M$59)</f>
        <v>-14.8</v>
      </c>
      <c r="BN66" s="31">
        <f>BL66-BM66</f>
        <v>2.8000000000000007</v>
      </c>
    </row>
    <row r="67" spans="1:66" x14ac:dyDescent="0.25">
      <c r="A67" s="1">
        <v>29039</v>
      </c>
      <c r="B67" s="2">
        <v>-12.550418975983662</v>
      </c>
      <c r="H67" s="24">
        <v>28625</v>
      </c>
      <c r="I67" s="18">
        <v>-13.4</v>
      </c>
      <c r="J67" s="18">
        <v>-13.4</v>
      </c>
      <c r="AQ67">
        <v>1980</v>
      </c>
      <c r="AR67" s="15">
        <f>AVERAGE(AN72:AN75)</f>
        <v>-12.075950000000002</v>
      </c>
      <c r="AS67" s="3">
        <f>MEDIAN(AN72:AN75)</f>
        <v>-11.868500000000001</v>
      </c>
      <c r="AT67" s="3"/>
      <c r="AU67" s="3"/>
      <c r="AV67" s="3">
        <f>MAX(AN72:AN75)-MIN(AN72:AN75)</f>
        <v>1.5748000000000015</v>
      </c>
      <c r="AW67" s="3"/>
      <c r="AX67" s="15">
        <f>AVERAGE(AN81:AN84)</f>
        <v>-12.345374999999999</v>
      </c>
      <c r="AY67" s="3">
        <f>MEDIAN(AN81:AN84)</f>
        <v>-12.27595</v>
      </c>
      <c r="AZ67" s="3"/>
      <c r="BB67" s="3">
        <f>MAX(AN81:AN84)-MIN(AN81:AN84)</f>
        <v>0.83079999999999821</v>
      </c>
      <c r="BD67" s="3">
        <f>AVERAGE($G$46:$G$49)</f>
        <v>-12.524999999999999</v>
      </c>
      <c r="BE67" s="3">
        <f>MEDIAN($G$46:$G$49)</f>
        <v>-12.45</v>
      </c>
      <c r="BF67" s="3">
        <f>MAX($G$46:$G$49)</f>
        <v>-12.2</v>
      </c>
      <c r="BG67" s="3">
        <f>MIN($G$46:$G$49)</f>
        <v>-13</v>
      </c>
      <c r="BH67" s="3">
        <f t="shared" si="9"/>
        <v>0.80000000000000071</v>
      </c>
      <c r="BJ67" s="31"/>
      <c r="BK67" s="31"/>
      <c r="BL67" s="31"/>
      <c r="BM67" s="31"/>
      <c r="BN67" s="31"/>
    </row>
    <row r="68" spans="1:66" x14ac:dyDescent="0.25">
      <c r="A68" s="1">
        <v>29047</v>
      </c>
      <c r="B68" s="2">
        <v>-12.273708677118977</v>
      </c>
      <c r="H68" s="24">
        <v>28656</v>
      </c>
      <c r="I68" s="18">
        <v>-12.8</v>
      </c>
      <c r="J68" s="18">
        <v>-12.8</v>
      </c>
    </row>
    <row r="69" spans="1:66" x14ac:dyDescent="0.25">
      <c r="A69" s="1">
        <v>29057</v>
      </c>
      <c r="B69" s="2">
        <v>-12.666989437101231</v>
      </c>
      <c r="H69" s="24">
        <v>28686</v>
      </c>
      <c r="I69" s="18">
        <v>-12.6</v>
      </c>
      <c r="J69" s="18">
        <v>-12.6</v>
      </c>
      <c r="Y69" s="13">
        <v>26807</v>
      </c>
      <c r="AA69">
        <v>1</v>
      </c>
    </row>
    <row r="70" spans="1:66" x14ac:dyDescent="0.25">
      <c r="A70" s="1">
        <v>29069</v>
      </c>
      <c r="B70" s="2">
        <v>-12.82443856648085</v>
      </c>
      <c r="H70" s="24">
        <v>28717</v>
      </c>
      <c r="I70" s="18">
        <v>-12.5</v>
      </c>
      <c r="J70" s="18">
        <v>-12.5</v>
      </c>
      <c r="Y70" s="13">
        <v>26808</v>
      </c>
      <c r="AA70">
        <v>2</v>
      </c>
    </row>
    <row r="71" spans="1:66" x14ac:dyDescent="0.25">
      <c r="A71" s="1">
        <v>29080</v>
      </c>
      <c r="B71" s="2">
        <v>-12.963316659547912</v>
      </c>
      <c r="H71" s="24">
        <v>28748</v>
      </c>
      <c r="I71" s="18">
        <v>-12.3</v>
      </c>
      <c r="J71" s="18">
        <v>-12.3</v>
      </c>
      <c r="Y71" s="13">
        <v>26809</v>
      </c>
      <c r="AA71">
        <v>3</v>
      </c>
      <c r="AG71">
        <v>1973</v>
      </c>
      <c r="AH71">
        <v>1974</v>
      </c>
      <c r="AI71">
        <v>1975</v>
      </c>
      <c r="AJ71">
        <v>1976</v>
      </c>
      <c r="AK71">
        <v>1977</v>
      </c>
      <c r="AL71">
        <v>1978</v>
      </c>
      <c r="AM71">
        <v>1979</v>
      </c>
      <c r="AN71">
        <v>1980</v>
      </c>
      <c r="AQ71" t="s">
        <v>13</v>
      </c>
      <c r="AR71" s="3">
        <f>AVERAGE(AR62:AR63,AR65:AR66)</f>
        <v>-12.562650000000001</v>
      </c>
      <c r="AS71" s="3">
        <f>AVERAGE(AS62:AS63,AS65:AS66)</f>
        <v>-12.429387500000001</v>
      </c>
      <c r="AT71" s="3"/>
      <c r="AU71" s="3"/>
      <c r="AV71" s="3">
        <f>AVERAGE(AV62:AV63,AV65:AV66)</f>
        <v>1.2196750000000001</v>
      </c>
      <c r="AW71" s="3"/>
      <c r="AX71" s="3">
        <f>AVERAGE(AX62:AX63,AX65:AX66)</f>
        <v>-12.439856249999998</v>
      </c>
      <c r="AY71" s="3">
        <f>AVERAGE(AY62:AY63,AY65:AY66)</f>
        <v>-12.304249999999998</v>
      </c>
      <c r="AZ71" s="3"/>
      <c r="BA71" s="3"/>
      <c r="BB71" s="3">
        <f>AVERAGE(BB62:BB63,BB65:BB66)</f>
        <v>1.1059749999999999</v>
      </c>
      <c r="BC71" s="3"/>
      <c r="BD71" s="3">
        <f>AVERAGE(BD62:BD63,BD65:BD66)</f>
        <v>-12.387500000000001</v>
      </c>
      <c r="BE71" s="3">
        <f>AVERAGE(BE62:BE63,BE65:BE66)</f>
        <v>-12.5</v>
      </c>
      <c r="BF71" s="3"/>
      <c r="BG71" s="3"/>
      <c r="BH71" s="3">
        <f>AVERAGE(BH62:BH63,BH65:BH66)</f>
        <v>1.1500000000000004</v>
      </c>
      <c r="BJ71" s="31">
        <f>AVERAGE(BJ62:BJ63,BJ65:BJ66)</f>
        <v>-11.094687499999999</v>
      </c>
      <c r="BK71" s="31">
        <f>AVERAGE(BK62:BK63,BK65:BK66)</f>
        <v>-10.488125</v>
      </c>
      <c r="BL71" s="31"/>
      <c r="BM71" s="31"/>
      <c r="BN71" s="31">
        <f>AVERAGE(BN62:BN63,BN65:BN66)</f>
        <v>6.3474999999999993</v>
      </c>
    </row>
    <row r="72" spans="1:66" x14ac:dyDescent="0.25">
      <c r="A72" s="1">
        <v>29090</v>
      </c>
      <c r="B72" s="2">
        <v>-12.997697613179573</v>
      </c>
      <c r="H72" s="24">
        <v>28778</v>
      </c>
      <c r="I72" s="18">
        <v>-12.3</v>
      </c>
      <c r="J72" s="18">
        <v>-12.3</v>
      </c>
      <c r="Y72" s="13">
        <v>26810</v>
      </c>
      <c r="AA72">
        <v>4</v>
      </c>
      <c r="AE72" s="13">
        <v>26830</v>
      </c>
      <c r="AF72" s="6">
        <v>24</v>
      </c>
      <c r="AG72" s="14">
        <f>-0.0004*AF72^2+0.0371*AF72-12.609</f>
        <v>-11.949</v>
      </c>
      <c r="AH72" s="14">
        <f xml:space="preserve"> -0.0002*AF72^2 + 0.0252*AF72 - 13.081</f>
        <v>-12.5914</v>
      </c>
      <c r="AI72" s="14">
        <f xml:space="preserve"> -0.0004*AF72^2 + 0.0567*AF72 - 13.679</f>
        <v>-12.5486</v>
      </c>
      <c r="AJ72" s="14">
        <f xml:space="preserve"> -0.0003*AF72^2 + 0.0253*AF72 - 12.166</f>
        <v>-11.7316</v>
      </c>
      <c r="AK72" s="14">
        <f xml:space="preserve"> -0.0003*AF72^2 + 0.0248*AF72 - 12.897</f>
        <v>-12.474600000000001</v>
      </c>
      <c r="AL72" s="14">
        <f xml:space="preserve"> -0.0002*AF72^2 + 0.0169*AF72 - 12.921</f>
        <v>-12.630599999999999</v>
      </c>
      <c r="AM72" s="14">
        <f xml:space="preserve"> -0.0001*AF72^2 - 0.0015*AF72 - 12.235</f>
        <v>-12.3286</v>
      </c>
      <c r="AN72" s="14">
        <f xml:space="preserve"> -0.0004*AF72^2 + 0.0426*AF72 - 12.63</f>
        <v>-11.838000000000001</v>
      </c>
      <c r="AQ72" t="s">
        <v>14</v>
      </c>
      <c r="AR72" s="3">
        <f>STDEV(AR62:AR63,AR65:AR66)</f>
        <v>0.44528808792735552</v>
      </c>
      <c r="AS72" s="3">
        <f>STDEV(AS62:AS63,AS65:AS66)</f>
        <v>0.44979984136465212</v>
      </c>
      <c r="AT72" s="3"/>
      <c r="AU72" s="3"/>
      <c r="AV72" s="3">
        <f>STDEV(AV62:AV63,AV65:AV66)</f>
        <v>0.35802978809963132</v>
      </c>
      <c r="AW72" s="3"/>
      <c r="AX72" s="3">
        <f>STDEV(AX62:AX63,AX65:AX66)</f>
        <v>0.52173682916413899</v>
      </c>
      <c r="AY72" s="3">
        <f>STDEV(AY62:AY63,AY65:AY66)</f>
        <v>0.49924106568537258</v>
      </c>
      <c r="AZ72" s="3"/>
      <c r="BA72" s="3"/>
      <c r="BB72" s="3">
        <f>STDEV(BB62:BB63,BB65:BB66)</f>
        <v>0.36054168852806295</v>
      </c>
      <c r="BC72" s="3"/>
      <c r="BD72" s="3">
        <f>STDEV(BD62:BD63,BD65:BD66)</f>
        <v>0.3442988043352268</v>
      </c>
      <c r="BE72" s="3">
        <f>STDEV(BE62:BE63,BE65:BE66)</f>
        <v>0.25166114784235827</v>
      </c>
      <c r="BF72" s="3"/>
      <c r="BG72" s="3"/>
      <c r="BH72" s="3">
        <f>STDEV(BH62:BH63,BH65:BH66)</f>
        <v>0.58022983951764051</v>
      </c>
      <c r="BJ72" s="31">
        <f>STDEV(BJ62:BJ63,BJ65:BJ66)</f>
        <v>2.1747816880379061</v>
      </c>
      <c r="BK72" s="31">
        <f>STDEV(BK62:BK63,BK65:BK66)</f>
        <v>2.9265418834920736</v>
      </c>
      <c r="BL72" s="31"/>
      <c r="BM72" s="31"/>
      <c r="BN72" s="31">
        <f>STDEV(BN62:BN63,BN65:BN66)</f>
        <v>4.773855011064609</v>
      </c>
    </row>
    <row r="73" spans="1:66" x14ac:dyDescent="0.25">
      <c r="A73" s="1">
        <v>29102</v>
      </c>
      <c r="B73" s="2">
        <v>-13.816054660687545</v>
      </c>
      <c r="H73" s="24">
        <v>28809</v>
      </c>
      <c r="I73" s="18">
        <v>-12.4</v>
      </c>
      <c r="J73" s="18">
        <v>-12.4</v>
      </c>
      <c r="Y73" s="13">
        <v>26811</v>
      </c>
      <c r="AA73">
        <v>5</v>
      </c>
      <c r="AE73" s="13">
        <v>26860</v>
      </c>
      <c r="AF73">
        <f>AF72+AE73-AE72</f>
        <v>54</v>
      </c>
      <c r="AG73" s="14">
        <f>-0.0004*AF73^2+0.0371*AF73-12.609</f>
        <v>-11.772</v>
      </c>
      <c r="AH73" s="14">
        <f xml:space="preserve"> -0.0002*AF73^2 + 0.0252*AF73 - 13.081</f>
        <v>-12.3034</v>
      </c>
      <c r="AI73" s="14">
        <f xml:space="preserve"> -0.0004*AF73^2 + 0.0567*AF73 - 13.679</f>
        <v>-11.7836</v>
      </c>
      <c r="AJ73" s="14">
        <f xml:space="preserve"> -0.0003*AF73^2 + 0.0253*AF73 - 12.166</f>
        <v>-11.6746</v>
      </c>
      <c r="AK73" s="14">
        <f xml:space="preserve"> -0.0003*AF73^2 + 0.0248*AF73 - 12.897</f>
        <v>-12.432600000000001</v>
      </c>
      <c r="AL73" s="14">
        <f xml:space="preserve"> -0.0002*AF73^2 + 0.0169*AF73 - 12.921</f>
        <v>-12.5916</v>
      </c>
      <c r="AM73" s="14">
        <f xml:space="preserve"> -0.0001*AF73^2 - 0.0015*AF73 - 12.235</f>
        <v>-12.6076</v>
      </c>
      <c r="AN73" s="14">
        <f xml:space="preserve"> -0.0004*AF73^2 + 0.0426*AF73 - 12.63</f>
        <v>-11.496</v>
      </c>
      <c r="AR73" s="3"/>
      <c r="AS73" s="3"/>
      <c r="AT73" s="3"/>
      <c r="AU73" s="3"/>
      <c r="AV73" s="3"/>
    </row>
    <row r="74" spans="1:66" x14ac:dyDescent="0.25">
      <c r="A74" s="1">
        <v>29116</v>
      </c>
      <c r="B74" s="2">
        <v>-13.992015834057174</v>
      </c>
      <c r="H74" s="24">
        <v>28839</v>
      </c>
      <c r="I74" s="18">
        <v>-12.8</v>
      </c>
      <c r="J74" s="18">
        <v>-12.8</v>
      </c>
      <c r="Y74" s="13">
        <v>26812</v>
      </c>
      <c r="AA74">
        <v>6</v>
      </c>
      <c r="AE74" s="13">
        <v>26891</v>
      </c>
      <c r="AF74">
        <f>AF73+AE74-AE73</f>
        <v>85</v>
      </c>
      <c r="AG74" s="14">
        <f>-0.0004*AF74^2+0.0371*AF74-12.609</f>
        <v>-12.345499999999999</v>
      </c>
      <c r="AH74" s="14">
        <f xml:space="preserve"> -0.0002*AF74^2 + 0.0252*AF74 - 13.081</f>
        <v>-12.384</v>
      </c>
      <c r="AI74" s="14">
        <f xml:space="preserve"> -0.0004*AF74^2 + 0.0567*AF74 - 13.679</f>
        <v>-11.749500000000001</v>
      </c>
      <c r="AJ74" s="14">
        <f xml:space="preserve"> -0.0003*AF74^2 + 0.0253*AF74 - 12.166</f>
        <v>-12.183</v>
      </c>
      <c r="AK74" s="14">
        <f xml:space="preserve"> -0.0003*AF74^2 + 0.0248*AF74 - 12.897</f>
        <v>-12.9565</v>
      </c>
      <c r="AL74" s="14">
        <f xml:space="preserve"> -0.0002*AF74^2 + 0.0169*AF74 - 12.921</f>
        <v>-12.929499999999999</v>
      </c>
      <c r="AM74" s="14">
        <f xml:space="preserve"> -0.0001*AF74^2 - 0.0015*AF74 - 12.235</f>
        <v>-13.084999999999999</v>
      </c>
      <c r="AN74" s="14">
        <f xml:space="preserve"> -0.0004*AF74^2 + 0.0426*AF74 - 12.63</f>
        <v>-11.899000000000001</v>
      </c>
    </row>
    <row r="75" spans="1:66" x14ac:dyDescent="0.25">
      <c r="A75" s="1">
        <v>29130</v>
      </c>
      <c r="B75" s="2">
        <v>-13.884580909871916</v>
      </c>
      <c r="H75" s="17">
        <v>28870</v>
      </c>
      <c r="I75" s="20">
        <v>-12.9</v>
      </c>
      <c r="J75" s="20">
        <v>-12.9</v>
      </c>
      <c r="Y75" s="13">
        <v>26813</v>
      </c>
      <c r="AA75">
        <v>7</v>
      </c>
      <c r="AE75" s="13">
        <v>26922</v>
      </c>
      <c r="AF75">
        <f>AF74+AE75-AE74</f>
        <v>116</v>
      </c>
      <c r="AG75" s="14">
        <f>-0.0004*AF75^2+0.0371*AF75-12.609</f>
        <v>-13.687799999999999</v>
      </c>
      <c r="AH75" s="14">
        <f xml:space="preserve"> -0.0002*AF75^2 + 0.0252*AF75 - 13.081</f>
        <v>-12.849</v>
      </c>
      <c r="AI75" s="14">
        <f xml:space="preserve"> -0.0004*AF75^2 + 0.0567*AF75 - 13.679</f>
        <v>-12.484200000000001</v>
      </c>
      <c r="AJ75" s="14">
        <f xml:space="preserve"> -0.0003*AF75^2 + 0.0253*AF75 - 12.166</f>
        <v>-13.268000000000001</v>
      </c>
      <c r="AK75" s="14">
        <f xml:space="preserve"> -0.0003*AF75^2 + 0.0248*AF75 - 12.897</f>
        <v>-14.057</v>
      </c>
      <c r="AL75" s="14">
        <f xml:space="preserve"> -0.0002*AF75^2 + 0.0169*AF75 - 12.921</f>
        <v>-13.6518</v>
      </c>
      <c r="AM75" s="14">
        <f xml:space="preserve"> -0.0001*AF75^2 - 0.0015*AF75 - 12.235</f>
        <v>-13.7546</v>
      </c>
      <c r="AN75" s="14">
        <f xml:space="preserve"> -0.0004*AF75^2 + 0.0426*AF75 - 12.63</f>
        <v>-13.070800000000002</v>
      </c>
    </row>
    <row r="76" spans="1:66" x14ac:dyDescent="0.25">
      <c r="A76" s="8">
        <v>29367</v>
      </c>
      <c r="B76" s="2">
        <v>-13.01779142761017</v>
      </c>
      <c r="H76" s="17">
        <v>28901</v>
      </c>
      <c r="I76" s="20">
        <v>-12.9</v>
      </c>
      <c r="J76" s="20">
        <v>-12.9</v>
      </c>
      <c r="Y76" s="13">
        <v>26814</v>
      </c>
      <c r="AA76">
        <v>8</v>
      </c>
    </row>
    <row r="77" spans="1:66" x14ac:dyDescent="0.25">
      <c r="A77" s="8">
        <v>29376</v>
      </c>
      <c r="B77" s="2">
        <v>-11.601355853699872</v>
      </c>
      <c r="H77" s="17">
        <v>28929</v>
      </c>
      <c r="I77" s="20">
        <v>-13</v>
      </c>
      <c r="J77" s="20">
        <v>-13</v>
      </c>
      <c r="Y77" s="1">
        <v>26815</v>
      </c>
      <c r="Z77" s="6">
        <v>26815</v>
      </c>
      <c r="AA77">
        <v>9</v>
      </c>
      <c r="AB77" s="2">
        <v>-12.405228640802962</v>
      </c>
      <c r="BD77" s="25" t="s">
        <v>22</v>
      </c>
    </row>
    <row r="78" spans="1:66" x14ac:dyDescent="0.25">
      <c r="A78" s="8">
        <v>29384</v>
      </c>
      <c r="B78" s="2">
        <v>-11.489135112035299</v>
      </c>
      <c r="H78" s="17">
        <v>28960</v>
      </c>
      <c r="I78" s="20">
        <v>-13.2</v>
      </c>
      <c r="J78" s="20">
        <v>-13.2</v>
      </c>
      <c r="Y78" s="1">
        <v>26830</v>
      </c>
      <c r="Z78" s="6">
        <v>26830</v>
      </c>
      <c r="AA78">
        <f>AA77+Z78-Z77</f>
        <v>24</v>
      </c>
      <c r="AB78" s="2">
        <v>-12.047437913972502</v>
      </c>
      <c r="BD78" s="25" t="s">
        <v>2</v>
      </c>
      <c r="BE78" s="25"/>
      <c r="BF78" s="25"/>
      <c r="BG78" s="25"/>
      <c r="BH78" s="25"/>
      <c r="BI78" s="25"/>
      <c r="BJ78" s="32" t="s">
        <v>6</v>
      </c>
      <c r="BK78" s="32"/>
      <c r="BL78" s="32"/>
      <c r="BM78" s="32"/>
      <c r="BN78" s="32"/>
    </row>
    <row r="79" spans="1:66" x14ac:dyDescent="0.25">
      <c r="A79" s="8">
        <v>29392</v>
      </c>
      <c r="B79" s="2">
        <v>-11.811562154684008</v>
      </c>
      <c r="H79" s="17">
        <v>28990</v>
      </c>
      <c r="I79" s="20">
        <v>-13.3</v>
      </c>
      <c r="J79" s="20">
        <v>-13.3</v>
      </c>
      <c r="Y79" s="1">
        <v>26844</v>
      </c>
      <c r="Z79" s="6">
        <v>26844</v>
      </c>
      <c r="AA79">
        <f t="shared" ref="AA79:AA84" si="10">AA78+Z79-Z78</f>
        <v>38</v>
      </c>
      <c r="AB79" s="2">
        <v>-11.633378571829891</v>
      </c>
      <c r="BC79" s="25"/>
      <c r="BD79" s="25" t="s">
        <v>7</v>
      </c>
      <c r="BE79" s="25" t="s">
        <v>8</v>
      </c>
      <c r="BF79" s="25" t="s">
        <v>11</v>
      </c>
      <c r="BG79" s="25" t="s">
        <v>12</v>
      </c>
      <c r="BH79" s="25" t="s">
        <v>9</v>
      </c>
      <c r="BI79" s="25"/>
      <c r="BJ79" s="32" t="s">
        <v>7</v>
      </c>
      <c r="BK79" s="32" t="s">
        <v>8</v>
      </c>
      <c r="BL79" s="32" t="s">
        <v>11</v>
      </c>
      <c r="BM79" s="32" t="s">
        <v>12</v>
      </c>
      <c r="BN79" s="32" t="s">
        <v>9</v>
      </c>
    </row>
    <row r="80" spans="1:66" x14ac:dyDescent="0.25">
      <c r="A80" s="8">
        <v>29398</v>
      </c>
      <c r="B80" s="2">
        <v>-11.805061446680696</v>
      </c>
      <c r="H80" s="17">
        <v>29021</v>
      </c>
      <c r="I80" s="20">
        <v>-13.2</v>
      </c>
      <c r="J80" s="20">
        <v>-13.2</v>
      </c>
      <c r="Y80" s="1">
        <v>26859</v>
      </c>
      <c r="Z80" s="6">
        <v>26859</v>
      </c>
      <c r="AA80">
        <f t="shared" si="10"/>
        <v>53</v>
      </c>
      <c r="AB80" s="2">
        <v>-11.157889266618454</v>
      </c>
      <c r="AG80">
        <v>1973</v>
      </c>
      <c r="AH80">
        <v>1974</v>
      </c>
      <c r="AI80">
        <v>1975</v>
      </c>
      <c r="AJ80">
        <v>1976</v>
      </c>
      <c r="AK80">
        <v>1977</v>
      </c>
      <c r="AL80">
        <v>1978</v>
      </c>
      <c r="AM80">
        <v>1979</v>
      </c>
      <c r="AN80">
        <v>1980</v>
      </c>
      <c r="BC80" s="25"/>
      <c r="BD80" s="26">
        <f>AVERAGE($J$3:$J$14)</f>
        <v>-11.583333333333334</v>
      </c>
      <c r="BE80" s="26">
        <f>MEDIAN($J$3:$J$14)</f>
        <v>-11.8</v>
      </c>
      <c r="BF80" s="26">
        <f>MAX($J$3:$J$14)</f>
        <v>-9.6</v>
      </c>
      <c r="BG80" s="26">
        <f>MIN($J$3:$J$14)</f>
        <v>-12.6</v>
      </c>
      <c r="BH80" s="26">
        <f>BG80-BF80</f>
        <v>-3</v>
      </c>
      <c r="BI80" s="25"/>
      <c r="BJ80" s="32"/>
      <c r="BK80" s="32"/>
      <c r="BL80" s="32"/>
      <c r="BM80" s="32"/>
      <c r="BN80" s="32"/>
    </row>
    <row r="81" spans="1:66" x14ac:dyDescent="0.25">
      <c r="A81" s="8">
        <v>29405</v>
      </c>
      <c r="B81" s="2">
        <v>-12.084238907267309</v>
      </c>
      <c r="H81" s="17">
        <v>29051</v>
      </c>
      <c r="I81" s="20">
        <v>-12.7</v>
      </c>
      <c r="J81" s="20">
        <v>-12.7</v>
      </c>
      <c r="Y81" s="1">
        <v>26876</v>
      </c>
      <c r="Z81" s="6">
        <v>26876</v>
      </c>
      <c r="AA81">
        <f t="shared" si="10"/>
        <v>70</v>
      </c>
      <c r="AB81" s="2">
        <v>-12.198683622629554</v>
      </c>
      <c r="AG81">
        <f xml:space="preserve"> -0.0005*AF72^2 + 0.0542*AF72 - 13.075</f>
        <v>-12.062199999999999</v>
      </c>
      <c r="AH81" s="14">
        <f xml:space="preserve"> -0.0002*AF72^2 + 0.0198*AF72 - 12.531</f>
        <v>-12.171000000000001</v>
      </c>
      <c r="AI81" s="14">
        <f xml:space="preserve"> -0.0003*AF72^2 + 0.044*AF72 - 13.408</f>
        <v>-12.524799999999999</v>
      </c>
      <c r="AJ81" s="14">
        <f xml:space="preserve"> -0.0003*AF72^2 + 0.0304*AF72 - 12.193</f>
        <v>-11.636199999999999</v>
      </c>
      <c r="AK81" s="14">
        <f xml:space="preserve"> -0.0003*AF72^2 + 0.0248*AF72 - 12.897</f>
        <v>-12.474600000000001</v>
      </c>
      <c r="AL81" s="14">
        <f xml:space="preserve"> -0.0002*AF72^2 + 0.0116*AF72 - 12.651</f>
        <v>-12.4878</v>
      </c>
      <c r="AM81" s="14">
        <f xml:space="preserve"> -0.0002*AF72^2 + 0.0187*AF72 - 12.767</f>
        <v>-12.433399999999999</v>
      </c>
      <c r="AN81" s="14">
        <f xml:space="preserve"> -0.0003*AF72^2 + 0.0376*AF72 - 13.155</f>
        <v>-12.4254</v>
      </c>
      <c r="BC81" s="25"/>
      <c r="BD81" s="26">
        <f>AVERAGE($J$15:$J$26)</f>
        <v>-12.25</v>
      </c>
      <c r="BE81" s="26">
        <f>MEDIAN($J$15:$J$26)</f>
        <v>-12.316666666666666</v>
      </c>
      <c r="BF81" s="26">
        <f>MAX($J$15:$J$26)</f>
        <v>-10.9</v>
      </c>
      <c r="BG81" s="26">
        <f>MIN($J$15:$J$26)</f>
        <v>-13.4</v>
      </c>
      <c r="BH81" s="26">
        <f>BG81-BF81</f>
        <v>-2.5</v>
      </c>
      <c r="BI81" s="25"/>
      <c r="BJ81" s="32"/>
      <c r="BK81" s="32"/>
      <c r="BL81" s="32"/>
      <c r="BM81" s="32"/>
      <c r="BN81" s="32"/>
    </row>
    <row r="82" spans="1:66" x14ac:dyDescent="0.25">
      <c r="A82" s="8">
        <v>29412</v>
      </c>
      <c r="B82" s="2">
        <v>-11.59922497688132</v>
      </c>
      <c r="H82" s="17">
        <v>29082</v>
      </c>
      <c r="I82" s="20">
        <v>-12.8</v>
      </c>
      <c r="J82" s="20">
        <v>-12.8</v>
      </c>
      <c r="Y82" s="1">
        <v>26893</v>
      </c>
      <c r="Z82" s="6">
        <v>26893</v>
      </c>
      <c r="AA82">
        <f t="shared" si="10"/>
        <v>87</v>
      </c>
      <c r="AB82" s="2">
        <v>-12.324962963321056</v>
      </c>
      <c r="AG82">
        <f xml:space="preserve"> -0.0005*AF73^2 + 0.0542*AF73 - 13.075</f>
        <v>-11.606199999999999</v>
      </c>
      <c r="AH82" s="14">
        <f xml:space="preserve"> -0.0002*AF73^2 + 0.0198*AF73 - 12.531</f>
        <v>-12.045</v>
      </c>
      <c r="AI82" s="14">
        <f xml:space="preserve"> -0.0003*AF73^2 + 0.044*AF73 - 13.408</f>
        <v>-11.9068</v>
      </c>
      <c r="AJ82" s="14">
        <f xml:space="preserve"> -0.0003*AF73^2 + 0.0304*AF73 - 12.193</f>
        <v>-11.4262</v>
      </c>
      <c r="AK82" s="14">
        <f xml:space="preserve"> -0.0003*AF73^2 + 0.0248*AF73 - 12.897</f>
        <v>-12.432600000000001</v>
      </c>
      <c r="AL82" s="14">
        <f xml:space="preserve"> -0.0002*AF73^2 + 0.0116*AF73 - 12.651</f>
        <v>-12.607799999999999</v>
      </c>
      <c r="AM82" s="14">
        <f xml:space="preserve"> -0.0002*AF73^2 + 0.0187*AF73 - 12.767</f>
        <v>-12.340399999999999</v>
      </c>
      <c r="AN82" s="14">
        <f xml:space="preserve"> -0.0003*AF73^2 + 0.0376*AF73 - 13.155</f>
        <v>-11.9994</v>
      </c>
      <c r="BC82" s="25"/>
      <c r="BD82" s="26">
        <f>AVERAGE($J$27:$J$38)</f>
        <v>-12.362499999999999</v>
      </c>
      <c r="BE82" s="26">
        <f>MEDIAN($J$27:$J$38)</f>
        <v>-12.55</v>
      </c>
      <c r="BF82" s="26">
        <f>MAX($J$27:$J$38)</f>
        <v>-11</v>
      </c>
      <c r="BG82" s="26">
        <f>MIN($J$27:$J$38)</f>
        <v>-13.2</v>
      </c>
      <c r="BH82" s="26">
        <f>BG82-BF82</f>
        <v>-2.1999999999999993</v>
      </c>
      <c r="BI82" s="25"/>
      <c r="BJ82" s="33">
        <f>AVERAGE($M$3:$M$14)</f>
        <v>-12.0625</v>
      </c>
      <c r="BK82" s="33">
        <f>MEDIAN($M$3:$M$14)</f>
        <v>-13.025</v>
      </c>
      <c r="BL82" s="33">
        <f>MAX($M$3:$M$14)</f>
        <v>-7.6</v>
      </c>
      <c r="BM82" s="33">
        <f>MIN($M$3:$M$14)</f>
        <v>-14.6</v>
      </c>
      <c r="BN82" s="33">
        <f>BM82-BL82</f>
        <v>-7</v>
      </c>
    </row>
    <row r="83" spans="1:66" x14ac:dyDescent="0.25">
      <c r="A83" s="8">
        <v>29420</v>
      </c>
      <c r="B83" s="2">
        <v>-10.732591568350614</v>
      </c>
      <c r="H83" s="17">
        <v>29113</v>
      </c>
      <c r="I83" s="20">
        <v>-12.2</v>
      </c>
      <c r="J83" s="20">
        <v>-12.2</v>
      </c>
      <c r="Y83" s="1">
        <v>26912</v>
      </c>
      <c r="Z83" s="6">
        <v>26912</v>
      </c>
      <c r="AA83">
        <f t="shared" si="10"/>
        <v>106</v>
      </c>
      <c r="AB83" s="2">
        <v>-13.104272286229303</v>
      </c>
      <c r="AG83">
        <f xml:space="preserve"> -0.0005*AF74^2 + 0.0542*AF74 - 13.075</f>
        <v>-12.080499999999999</v>
      </c>
      <c r="AH83" s="14">
        <f xml:space="preserve"> -0.0002*AF74^2 + 0.0198*AF74 - 12.531</f>
        <v>-12.293000000000001</v>
      </c>
      <c r="AI83" s="14">
        <f xml:space="preserve"> -0.0003*AF74^2 + 0.044*AF74 - 13.408</f>
        <v>-11.8355</v>
      </c>
      <c r="AJ83" s="14">
        <f xml:space="preserve"> -0.0003*AF74^2 + 0.0304*AF74 - 12.193</f>
        <v>-11.776499999999999</v>
      </c>
      <c r="AK83" s="14">
        <f xml:space="preserve"> -0.0003*AF74^2 + 0.0248*AF74 - 12.897</f>
        <v>-12.9565</v>
      </c>
      <c r="AL83" s="14">
        <f xml:space="preserve"> -0.0002*AF74^2 + 0.0116*AF74 - 12.651</f>
        <v>-13.11</v>
      </c>
      <c r="AM83" s="14">
        <f xml:space="preserve"> -0.0002*AF74^2 + 0.0187*AF74 - 12.767</f>
        <v>-12.622499999999999</v>
      </c>
      <c r="AN83" s="14">
        <f xml:space="preserve"> -0.0003*AF74^2 + 0.0376*AF74 - 13.155</f>
        <v>-12.1265</v>
      </c>
      <c r="BC83" s="25"/>
      <c r="BD83" s="26">
        <f>AVERAGE($J$39:$J$50)</f>
        <v>-12.108333333333333</v>
      </c>
      <c r="BE83" s="26">
        <f>MEDIAN($J$39:$J$50)</f>
        <v>-12.05</v>
      </c>
      <c r="BF83" s="26">
        <f>MAX($J$39:$J$50)</f>
        <v>-11.1</v>
      </c>
      <c r="BG83" s="26">
        <f>MIN($J$39:$J$50)</f>
        <v>-13.4</v>
      </c>
      <c r="BH83" s="26">
        <f>BG83-BF83</f>
        <v>-2.3000000000000007</v>
      </c>
      <c r="BI83" s="25"/>
      <c r="BJ83" s="33">
        <f>AVERAGE($M$15:$M$26)</f>
        <v>-11.41375</v>
      </c>
      <c r="BK83" s="33">
        <f>MEDIAN($M$15:$M$26)</f>
        <v>-10.8</v>
      </c>
      <c r="BL83" s="33">
        <f>MAX($M$15:$M$26)</f>
        <v>-4.21</v>
      </c>
      <c r="BM83" s="33">
        <f>MIN($M$15:$M$26)</f>
        <v>-17.600000000000001</v>
      </c>
      <c r="BN83" s="33">
        <f>BM83-BL83</f>
        <v>-13.39</v>
      </c>
    </row>
    <row r="84" spans="1:66" x14ac:dyDescent="0.25">
      <c r="A84" s="8">
        <v>29428</v>
      </c>
      <c r="B84" s="2">
        <v>-11.209960691357118</v>
      </c>
      <c r="H84" s="17">
        <v>29143</v>
      </c>
      <c r="I84" s="20">
        <v>-12.4</v>
      </c>
      <c r="J84" s="20">
        <v>-12.4</v>
      </c>
      <c r="Y84" s="1">
        <v>26936</v>
      </c>
      <c r="Z84" s="6">
        <v>26936</v>
      </c>
      <c r="AA84">
        <f t="shared" si="10"/>
        <v>130</v>
      </c>
      <c r="AB84" s="2">
        <v>-13.992366345044381</v>
      </c>
      <c r="AG84">
        <f xml:space="preserve"> -0.0005*AF75^2 + 0.0542*AF75 - 13.075</f>
        <v>-13.515799999999999</v>
      </c>
      <c r="AH84" s="14">
        <f xml:space="preserve"> -0.0002*AF75^2 + 0.0198*AF75 - 12.531</f>
        <v>-12.9254</v>
      </c>
      <c r="AI84" s="14">
        <f xml:space="preserve"> -0.0003*AF75^2 + 0.044*AF75 - 13.408</f>
        <v>-12.340799999999998</v>
      </c>
      <c r="AJ84" s="14">
        <f xml:space="preserve"> -0.0003*AF75^2 + 0.0304*AF75 - 12.193</f>
        <v>-12.703399999999998</v>
      </c>
      <c r="AK84" s="14">
        <f xml:space="preserve"> -0.0003*AF75^2 + 0.0248*AF75 - 12.897</f>
        <v>-14.057</v>
      </c>
      <c r="AL84" s="14">
        <f xml:space="preserve"> -0.0002*AF75^2 + 0.0116*AF75 - 12.651</f>
        <v>-13.996600000000001</v>
      </c>
      <c r="AM84" s="14">
        <f xml:space="preserve"> -0.0002*AF75^2 + 0.0187*AF75 - 12.767</f>
        <v>-13.289</v>
      </c>
      <c r="AN84" s="14">
        <f xml:space="preserve"> -0.0003*AF75^2 + 0.0376*AF75 - 13.155</f>
        <v>-12.830199999999998</v>
      </c>
      <c r="BC84" s="25"/>
      <c r="BD84" s="26"/>
      <c r="BE84" s="26"/>
      <c r="BF84" s="26"/>
      <c r="BG84" s="26"/>
      <c r="BH84" s="26"/>
      <c r="BI84" s="25"/>
      <c r="BJ84" s="33">
        <f>AVERAGE($M$27:$M$38)</f>
        <v>-14.449999999999998</v>
      </c>
      <c r="BK84" s="33">
        <f>MEDIAN($M$27:$M$38)</f>
        <v>-13.975</v>
      </c>
      <c r="BL84" s="33">
        <f>MAX($M$27:$M$38)</f>
        <v>-13.3</v>
      </c>
      <c r="BM84" s="33">
        <f>MIN($M$27:$M$38)</f>
        <v>-16.8</v>
      </c>
      <c r="BN84" s="33">
        <f>BM84-BL84</f>
        <v>-3.5</v>
      </c>
    </row>
    <row r="85" spans="1:66" x14ac:dyDescent="0.25">
      <c r="A85" s="8">
        <v>29437</v>
      </c>
      <c r="B85" s="2">
        <v>-11.832331045993623</v>
      </c>
      <c r="H85" s="17">
        <v>29174</v>
      </c>
      <c r="I85" s="20">
        <v>-12.7</v>
      </c>
      <c r="J85" s="20">
        <v>-12.7</v>
      </c>
      <c r="Y85" s="13">
        <v>26937</v>
      </c>
      <c r="AA85">
        <v>131</v>
      </c>
      <c r="BC85" s="25"/>
      <c r="BD85" s="26">
        <f>AVERAGE($J$63:$J$74)</f>
        <v>-12.75</v>
      </c>
      <c r="BE85" s="26">
        <f>MEDIAN($J$63:$J$74)</f>
        <v>-12.8</v>
      </c>
      <c r="BF85" s="26">
        <f>MAX($J$63:$J$74)</f>
        <v>-12.3</v>
      </c>
      <c r="BG85" s="26">
        <f>MIN($J$63:$J$74)</f>
        <v>-13.4</v>
      </c>
      <c r="BH85" s="26">
        <f>BG85-BF85</f>
        <v>-1.0999999999999996</v>
      </c>
      <c r="BI85" s="25"/>
      <c r="BJ85" s="33">
        <f>AVERAGE($M$39:$M$50)</f>
        <v>-12.783333333333333</v>
      </c>
      <c r="BK85" s="33">
        <f>MEDIAN($M$39:$M$50)</f>
        <v>-12.725</v>
      </c>
      <c r="BL85" s="33">
        <f>MAX($M$39:$M$50)</f>
        <v>-8.1999999999999993</v>
      </c>
      <c r="BM85" s="33">
        <f>MIN($M$39:$M$50)</f>
        <v>-16.2</v>
      </c>
      <c r="BN85" s="33">
        <f>BM85-BL85</f>
        <v>-8</v>
      </c>
    </row>
    <row r="86" spans="1:66" x14ac:dyDescent="0.25">
      <c r="A86" s="8">
        <v>29445</v>
      </c>
      <c r="B86" s="2">
        <v>-12.005880732146137</v>
      </c>
      <c r="H86" s="17">
        <v>29204</v>
      </c>
      <c r="I86" s="20">
        <v>-12.7</v>
      </c>
      <c r="J86" s="20">
        <v>-12.7</v>
      </c>
      <c r="Y86" s="13">
        <v>26938</v>
      </c>
      <c r="AA86">
        <v>132</v>
      </c>
      <c r="BC86" s="25"/>
      <c r="BD86" s="26">
        <f>AVERAGE($J$75:$J$86)</f>
        <v>-12.83333333333333</v>
      </c>
      <c r="BE86" s="26">
        <f>MEDIAN($J$75:$J$86)</f>
        <v>-12.850000000000001</v>
      </c>
      <c r="BF86" s="26">
        <f>MAX($J$75:$J$86)</f>
        <v>-12.2</v>
      </c>
      <c r="BG86" s="26">
        <f>MIN($J$75:$J$86)</f>
        <v>-13.3</v>
      </c>
      <c r="BH86" s="26">
        <f>BG86-BF86</f>
        <v>-1.1000000000000014</v>
      </c>
      <c r="BI86" s="25"/>
      <c r="BJ86" s="33">
        <f>AVERAGE($M$51:$M$60)</f>
        <v>-13.86</v>
      </c>
      <c r="BK86" s="33">
        <f>MEDIAN($M$51:$M$60)</f>
        <v>-14.25</v>
      </c>
      <c r="BL86" s="33">
        <f>MAX($M$51:$M$60)</f>
        <v>-8.5</v>
      </c>
      <c r="BM86" s="33">
        <f>MIN($M$51:$M$60)</f>
        <v>-17.600000000000001</v>
      </c>
      <c r="BN86" s="33">
        <f>BM86-BL86</f>
        <v>-9.1000000000000014</v>
      </c>
    </row>
    <row r="87" spans="1:66" x14ac:dyDescent="0.25">
      <c r="A87" s="8">
        <v>29455</v>
      </c>
      <c r="B87" s="2">
        <v>-12.149464182974715</v>
      </c>
      <c r="H87" s="24">
        <v>29235</v>
      </c>
      <c r="I87" s="18">
        <v>-12.9</v>
      </c>
      <c r="J87" s="18">
        <v>-12.9</v>
      </c>
      <c r="Y87" s="13">
        <v>26939</v>
      </c>
      <c r="AA87">
        <v>133</v>
      </c>
      <c r="BC87" s="25"/>
      <c r="BD87" s="26">
        <f>AVERAGE($J$87:$J$98)</f>
        <v>-12.675000000000002</v>
      </c>
      <c r="BE87" s="26">
        <f>MEDIAN($J$87:$J$98)</f>
        <v>-12.7</v>
      </c>
      <c r="BF87" s="26">
        <f>MAX($J$87:$J$98)</f>
        <v>-11.9</v>
      </c>
      <c r="BG87" s="26">
        <f>MIN($J$87:$J$98)</f>
        <v>-13.4</v>
      </c>
      <c r="BH87" s="26">
        <f>BG87-BF87</f>
        <v>-1.5</v>
      </c>
      <c r="BI87" s="25"/>
    </row>
    <row r="88" spans="1:66" x14ac:dyDescent="0.25">
      <c r="A88" s="8">
        <v>29465</v>
      </c>
      <c r="B88" s="2">
        <v>-12.71388370215697</v>
      </c>
      <c r="H88" s="24">
        <v>29266</v>
      </c>
      <c r="I88" s="18">
        <v>-13</v>
      </c>
      <c r="J88" s="18">
        <v>-13</v>
      </c>
      <c r="Y88" s="13">
        <v>26940</v>
      </c>
      <c r="AA88">
        <v>134</v>
      </c>
      <c r="BC88" s="25"/>
      <c r="BD88" s="25"/>
      <c r="BE88" s="25"/>
      <c r="BF88" s="25"/>
      <c r="BG88" s="25"/>
      <c r="BH88" s="25"/>
      <c r="BI88" s="25"/>
      <c r="BJ88" s="32"/>
      <c r="BK88" s="32"/>
      <c r="BL88" s="32"/>
      <c r="BM88" s="32"/>
      <c r="BN88" s="32"/>
    </row>
    <row r="89" spans="1:66" x14ac:dyDescent="0.25">
      <c r="A89" s="8">
        <v>29475</v>
      </c>
      <c r="B89" s="2">
        <v>-12.985917625525108</v>
      </c>
      <c r="H89" s="24">
        <v>29295</v>
      </c>
      <c r="I89" s="18">
        <v>-13.2</v>
      </c>
      <c r="J89" s="18">
        <v>-13.2</v>
      </c>
      <c r="Y89" s="13">
        <v>26941</v>
      </c>
      <c r="AA89">
        <v>135</v>
      </c>
      <c r="BC89" s="25"/>
      <c r="BD89" s="25"/>
      <c r="BE89" s="25"/>
      <c r="BF89" s="25"/>
      <c r="BG89" s="25"/>
      <c r="BH89" s="25"/>
      <c r="BI89" s="25"/>
      <c r="BJ89" s="32"/>
      <c r="BK89" s="32"/>
      <c r="BL89" s="32"/>
      <c r="BM89" s="32"/>
      <c r="BN89" s="32"/>
    </row>
    <row r="90" spans="1:66" x14ac:dyDescent="0.25">
      <c r="A90" s="8">
        <v>29485</v>
      </c>
      <c r="B90" s="2">
        <v>-12.767998287749398</v>
      </c>
      <c r="H90" s="24">
        <v>29326</v>
      </c>
      <c r="I90" s="18">
        <v>-12.7</v>
      </c>
      <c r="J90" s="18">
        <v>-12.7</v>
      </c>
      <c r="Y90" s="13">
        <v>26942</v>
      </c>
      <c r="AA90">
        <v>136</v>
      </c>
      <c r="AD90" s="8">
        <v>27180</v>
      </c>
      <c r="AE90">
        <v>9</v>
      </c>
      <c r="AF90" s="2">
        <v>-12.45814475921094</v>
      </c>
      <c r="AH90" s="1">
        <v>27543</v>
      </c>
      <c r="AI90">
        <v>7</v>
      </c>
      <c r="AJ90" s="2">
        <v>-13.226897145520558</v>
      </c>
      <c r="AL90" s="8">
        <v>27911</v>
      </c>
      <c r="AM90">
        <v>9</v>
      </c>
      <c r="AN90" s="2">
        <v>-11.937953903717796</v>
      </c>
      <c r="BC90" s="25"/>
      <c r="BD90" s="25"/>
      <c r="BE90" s="25"/>
      <c r="BF90" s="25"/>
      <c r="BG90" s="25"/>
      <c r="BH90" s="25"/>
      <c r="BI90" s="25"/>
      <c r="BJ90" s="32"/>
      <c r="BK90" s="32"/>
      <c r="BL90" s="32"/>
      <c r="BM90" s="32"/>
      <c r="BN90" s="32"/>
    </row>
    <row r="91" spans="1:66" x14ac:dyDescent="0.25">
      <c r="A91" s="8">
        <v>29498</v>
      </c>
      <c r="B91" s="2">
        <v>-14.169940586883307</v>
      </c>
      <c r="H91" s="24">
        <v>29356</v>
      </c>
      <c r="I91" s="18">
        <v>-13.4</v>
      </c>
      <c r="J91" s="18">
        <v>-13.4</v>
      </c>
      <c r="Y91" s="13">
        <v>26943</v>
      </c>
      <c r="AA91">
        <v>137</v>
      </c>
      <c r="AD91" s="8">
        <v>27194</v>
      </c>
      <c r="AE91">
        <f>AE90+AD91-AD90</f>
        <v>23</v>
      </c>
      <c r="AF91" s="2">
        <v>-13.017356121098452</v>
      </c>
      <c r="AH91" s="1">
        <v>27553</v>
      </c>
      <c r="AI91">
        <f>AI90+AH91-AH90</f>
        <v>17</v>
      </c>
      <c r="AJ91" s="2">
        <v>-12.907250656516092</v>
      </c>
      <c r="AL91" s="8">
        <v>27925</v>
      </c>
      <c r="AM91">
        <f>AM90+AL91-AL90</f>
        <v>23</v>
      </c>
      <c r="AN91" s="2">
        <v>-11.942637678796325</v>
      </c>
      <c r="BC91" s="25"/>
      <c r="BD91" s="26">
        <f>AVERAGE(BD85:BD87,BD83)</f>
        <v>-12.591666666666667</v>
      </c>
      <c r="BE91" s="26">
        <f>AVERAGE(BE85:BE87,BE83)</f>
        <v>-12.600000000000001</v>
      </c>
      <c r="BF91" s="26"/>
      <c r="BG91" s="26"/>
      <c r="BH91" s="26">
        <f>AVERAGE(BH85:BH87,BH83)</f>
        <v>-1.5000000000000004</v>
      </c>
      <c r="BI91" s="25"/>
      <c r="BJ91" s="33">
        <f>AVERAGE(BJ85:BJ86,BJ82:BJ83)</f>
        <v>-12.529895833333333</v>
      </c>
      <c r="BK91" s="33">
        <f>AVERAGE(BK85:BK86,BK82:BK83)</f>
        <v>-12.7</v>
      </c>
      <c r="BL91" s="33"/>
      <c r="BM91" s="33"/>
      <c r="BN91" s="33">
        <f>AVERAGE(BN85:BN86,BN82:BN83)</f>
        <v>-9.3725000000000005</v>
      </c>
    </row>
    <row r="92" spans="1:66" x14ac:dyDescent="0.25">
      <c r="H92" s="24">
        <v>29387</v>
      </c>
      <c r="I92" s="18">
        <v>-13</v>
      </c>
      <c r="J92" s="18">
        <v>-13</v>
      </c>
      <c r="Y92" s="13">
        <v>26944</v>
      </c>
      <c r="AA92">
        <v>138</v>
      </c>
      <c r="AD92" s="8">
        <v>27205</v>
      </c>
      <c r="AE92">
        <f t="shared" ref="AE92:AE98" si="11">AE91+AD92-AD91</f>
        <v>34</v>
      </c>
      <c r="AF92" s="2">
        <v>-12.746130077487779</v>
      </c>
      <c r="AH92" s="1">
        <v>27563</v>
      </c>
      <c r="AI92">
        <f t="shared" ref="AI92:AI101" si="12">AI91+AH92-AH91</f>
        <v>27</v>
      </c>
      <c r="AJ92" s="2">
        <v>-12.805782103132376</v>
      </c>
      <c r="AL92" s="8">
        <v>27936</v>
      </c>
      <c r="AM92">
        <f t="shared" ref="AM92:AM98" si="13">AM91+AL92-AL91</f>
        <v>34</v>
      </c>
      <c r="AN92" s="2">
        <v>-11.750609306407311</v>
      </c>
      <c r="BC92" s="25"/>
      <c r="BD92" s="26">
        <f>STDEV(BD85:BD87,BD83)</f>
        <v>0.32864762171550732</v>
      </c>
      <c r="BE92" s="26">
        <f>STDEV(BE85:BE87,BE83)</f>
        <v>0.37193189340702332</v>
      </c>
      <c r="BF92" s="26"/>
      <c r="BG92" s="26"/>
      <c r="BH92" s="26">
        <f>STDEV(BH85:BH87,BH83)</f>
        <v>0.56568542494923824</v>
      </c>
      <c r="BI92" s="25"/>
      <c r="BJ92" s="33">
        <f>STDEV(BJ85:BJ86,BJ82:BJ83)</f>
        <v>1.0484350316662445</v>
      </c>
      <c r="BK92" s="33">
        <f>STDEV(BK85:BK86,BK82:BK83)</f>
        <v>1.4281398157510112</v>
      </c>
      <c r="BL92" s="33"/>
      <c r="BM92" s="33"/>
      <c r="BN92" s="33">
        <f>STDEV(BN85:BN86,BN82:BN83)</f>
        <v>2.8122988816980325</v>
      </c>
    </row>
    <row r="93" spans="1:66" x14ac:dyDescent="0.25">
      <c r="H93" s="24">
        <v>29417</v>
      </c>
      <c r="I93" s="18">
        <v>-12.7</v>
      </c>
      <c r="J93" s="18">
        <v>-12.7</v>
      </c>
      <c r="Y93" s="13">
        <v>26945</v>
      </c>
      <c r="AA93">
        <v>139</v>
      </c>
      <c r="AD93" s="8">
        <v>27217</v>
      </c>
      <c r="AE93">
        <f t="shared" si="11"/>
        <v>46</v>
      </c>
      <c r="AF93" s="2">
        <v>-12.195729800001679</v>
      </c>
      <c r="AH93" s="1">
        <v>27572</v>
      </c>
      <c r="AI93">
        <f t="shared" si="12"/>
        <v>36</v>
      </c>
      <c r="AJ93" s="2">
        <v>-12.417001385587058</v>
      </c>
      <c r="AL93" s="8">
        <v>27948</v>
      </c>
      <c r="AM93">
        <f t="shared" si="13"/>
        <v>46</v>
      </c>
      <c r="AN93" s="2">
        <v>-11.338116027375637</v>
      </c>
    </row>
    <row r="94" spans="1:66" x14ac:dyDescent="0.25">
      <c r="A94" t="s">
        <v>13</v>
      </c>
      <c r="B94" s="3">
        <f>AVERAGE(B3:B40,B51:B91)</f>
        <v>-12.476990023443625</v>
      </c>
      <c r="G94" s="3">
        <f>AVERAGE(G3:G26,G33:G50)</f>
        <v>-12.327380952380953</v>
      </c>
      <c r="H94" s="24">
        <v>29448</v>
      </c>
      <c r="I94" s="18">
        <v>-12.2</v>
      </c>
      <c r="J94" s="18">
        <v>-12.2</v>
      </c>
      <c r="M94" s="3">
        <f>AVERAGE(M3:M26,M39:M60)</f>
        <v>-12.472065217391302</v>
      </c>
      <c r="O94" s="3">
        <f>AVERAGE(O3:O24,O34:O55)</f>
        <v>-12.447755106696054</v>
      </c>
      <c r="Y94" s="13">
        <v>26946</v>
      </c>
      <c r="AA94">
        <v>140</v>
      </c>
      <c r="AD94" s="8">
        <v>27231</v>
      </c>
      <c r="AE94">
        <f t="shared" si="11"/>
        <v>60</v>
      </c>
      <c r="AF94" s="2">
        <v>-12.372607961179076</v>
      </c>
      <c r="AH94" s="1">
        <v>27580</v>
      </c>
      <c r="AI94">
        <f t="shared" si="12"/>
        <v>44</v>
      </c>
      <c r="AJ94" s="2">
        <v>-11.393897632498236</v>
      </c>
      <c r="AL94" s="8">
        <v>27962</v>
      </c>
      <c r="AM94">
        <f t="shared" si="13"/>
        <v>60</v>
      </c>
      <c r="AN94" s="2">
        <v>-11.723210551173104</v>
      </c>
    </row>
    <row r="95" spans="1:66" x14ac:dyDescent="0.25">
      <c r="A95" t="s">
        <v>14</v>
      </c>
      <c r="B95" s="3">
        <f>STDEV(B3:B40,B51:B91)</f>
        <v>0.73743610405849613</v>
      </c>
      <c r="G95" s="3">
        <f>STDEV(G3:G26,G33:G50)</f>
        <v>0.76251812745408865</v>
      </c>
      <c r="H95" s="24">
        <v>29479</v>
      </c>
      <c r="I95" s="18">
        <v>-12.2</v>
      </c>
      <c r="J95" s="18">
        <v>-12.2</v>
      </c>
      <c r="M95" s="3">
        <f>STDEV(M3:M26,M39:M60)</f>
        <v>3.2561163943308222</v>
      </c>
      <c r="O95" s="3">
        <f>STDEV(O3:O24,O34:O55)</f>
        <v>0.66007096919062791</v>
      </c>
      <c r="Y95" s="13">
        <v>26947</v>
      </c>
      <c r="AA95">
        <v>141</v>
      </c>
      <c r="AD95" s="8">
        <v>27248</v>
      </c>
      <c r="AE95">
        <f t="shared" si="11"/>
        <v>77</v>
      </c>
      <c r="AF95" s="2">
        <v>-12.309519452592307</v>
      </c>
      <c r="AH95" s="1">
        <v>27591</v>
      </c>
      <c r="AI95">
        <f t="shared" si="12"/>
        <v>55</v>
      </c>
      <c r="AJ95" s="2">
        <v>-11.346608677294761</v>
      </c>
      <c r="AL95" s="8">
        <v>27979</v>
      </c>
      <c r="AM95">
        <f t="shared" si="13"/>
        <v>77</v>
      </c>
      <c r="AN95" s="2">
        <v>-11.950133612725155</v>
      </c>
      <c r="BD95" s="26">
        <f>AVERAGE(BD80:BD87)</f>
        <v>-12.366071428571429</v>
      </c>
      <c r="BE95" s="26">
        <f>AVERAGE(BE80:BE87)</f>
        <v>-12.43809523809524</v>
      </c>
      <c r="BH95" s="26">
        <f>AVERAGE(BH80:BH87)</f>
        <v>-1.9571428571428573</v>
      </c>
      <c r="BJ95" s="33">
        <f>AVERAGE(BJ80:BJ86)</f>
        <v>-12.913916666666665</v>
      </c>
      <c r="BK95" s="33">
        <f>AVERAGE(BK80:BK86)</f>
        <v>-12.955000000000002</v>
      </c>
      <c r="BN95" s="33">
        <f>AVERAGE(BN80:BN86)</f>
        <v>-8.1980000000000004</v>
      </c>
    </row>
    <row r="96" spans="1:66" x14ac:dyDescent="0.25">
      <c r="A96" t="s">
        <v>27</v>
      </c>
      <c r="B96" s="3">
        <f>COUNT(B3:B40,B51:B91)</f>
        <v>79</v>
      </c>
      <c r="G96" s="3">
        <f>COUNT(G3:G26,G33:G50)</f>
        <v>42</v>
      </c>
      <c r="H96" s="24">
        <v>29509</v>
      </c>
      <c r="I96" s="18">
        <v>-11.9</v>
      </c>
      <c r="J96" s="18">
        <v>-11.9</v>
      </c>
      <c r="M96" s="3">
        <f>COUNT(M3:M26,M39:M60)</f>
        <v>46</v>
      </c>
      <c r="O96" s="3">
        <f>COUNT(O3:O24,O34:O55)</f>
        <v>44</v>
      </c>
      <c r="Y96" s="13">
        <v>26948</v>
      </c>
      <c r="AA96">
        <v>142</v>
      </c>
      <c r="AD96" s="8">
        <v>27263</v>
      </c>
      <c r="AE96">
        <f t="shared" si="11"/>
        <v>92</v>
      </c>
      <c r="AF96" s="2">
        <v>-12.4713913697154</v>
      </c>
      <c r="AH96" s="1">
        <v>27603</v>
      </c>
      <c r="AI96">
        <f t="shared" si="12"/>
        <v>67</v>
      </c>
      <c r="AJ96" s="2">
        <v>-11.575764343597092</v>
      </c>
      <c r="AL96" s="8">
        <v>27994</v>
      </c>
      <c r="AM96">
        <f t="shared" si="13"/>
        <v>92</v>
      </c>
      <c r="AN96" s="2">
        <v>-12.292504526395428</v>
      </c>
      <c r="BD96" s="26">
        <f>STDEV(BD80:BD87)</f>
        <v>0.43851356515551099</v>
      </c>
      <c r="BE96" s="26">
        <f>STDEV(BE80:BE87)</f>
        <v>0.39880774697543059</v>
      </c>
      <c r="BH96" s="26">
        <f>STDEV(BH80:BH87)</f>
        <v>0.73452284479368601</v>
      </c>
      <c r="BJ96" s="33">
        <f>STDEV(BJ80:BJ86)</f>
        <v>1.2497087716299691</v>
      </c>
      <c r="BK96" s="33">
        <f>STDEV(BK80:BK86)</f>
        <v>1.3619150120326888</v>
      </c>
      <c r="BN96" s="33">
        <f>STDEV(BN80:BN86)</f>
        <v>3.5817621361558896</v>
      </c>
    </row>
    <row r="97" spans="1:40" x14ac:dyDescent="0.25">
      <c r="A97" t="s">
        <v>8</v>
      </c>
      <c r="B97" s="3">
        <f>MEDIAN(B3:B40,B51:B91)</f>
        <v>-12.417001385587058</v>
      </c>
      <c r="G97" s="3">
        <f>MEDIAN(G3:G26,G33:G50)</f>
        <v>-12.350000000000001</v>
      </c>
      <c r="H97" s="24">
        <v>29540</v>
      </c>
      <c r="I97" s="18">
        <v>-12.4</v>
      </c>
      <c r="J97" s="18">
        <v>-12.4</v>
      </c>
      <c r="M97" s="3">
        <f>MEDIAN(M3:M26,M39:M60)</f>
        <v>-13.324999999999999</v>
      </c>
      <c r="O97" s="3">
        <f>MEDIAN(O3:O24,O34:O55)</f>
        <v>-12.410701735737716</v>
      </c>
      <c r="Y97" s="13">
        <v>26949</v>
      </c>
      <c r="AA97">
        <v>143</v>
      </c>
      <c r="AD97" s="8">
        <v>27281</v>
      </c>
      <c r="AE97">
        <f t="shared" si="11"/>
        <v>110</v>
      </c>
      <c r="AF97" s="2">
        <v>-12.543312794528735</v>
      </c>
      <c r="AH97" s="1">
        <v>27616</v>
      </c>
      <c r="AI97">
        <f t="shared" si="12"/>
        <v>80</v>
      </c>
      <c r="AJ97" s="2">
        <v>-11.924017225664693</v>
      </c>
      <c r="AL97" s="8">
        <v>28012</v>
      </c>
      <c r="AM97">
        <f t="shared" si="13"/>
        <v>110</v>
      </c>
      <c r="AN97" s="2">
        <v>-13.830224057206188</v>
      </c>
    </row>
    <row r="98" spans="1:40" x14ac:dyDescent="0.25">
      <c r="B98" s="3">
        <f>MAX(B3:B50)-MIN(B3:B50)</f>
        <v>2.8344770784259268</v>
      </c>
      <c r="F98" s="3">
        <f>MAX(F3:F50)-MIN(F3:F50)</f>
        <v>3.2000000000000011</v>
      </c>
      <c r="G98" s="3">
        <f>MAX(G3:G50)-MIN(G3:G50)</f>
        <v>3.2000000000000011</v>
      </c>
      <c r="H98" s="24">
        <v>29570</v>
      </c>
      <c r="I98" s="18">
        <v>-12.5</v>
      </c>
      <c r="J98" s="18">
        <v>-12.5</v>
      </c>
      <c r="M98" s="3">
        <f>MAX(M3:M50)-MIN(M3:M50)</f>
        <v>13.39</v>
      </c>
      <c r="O98" s="3">
        <f>MAX(O3:O50)-MIN(O3:O50)</f>
        <v>3.187686360021095</v>
      </c>
      <c r="AD98" s="8">
        <v>27303</v>
      </c>
      <c r="AE98">
        <f t="shared" si="11"/>
        <v>132</v>
      </c>
      <c r="AF98" s="2">
        <v>-13.587727590646884</v>
      </c>
      <c r="AH98" s="1">
        <v>27627</v>
      </c>
      <c r="AI98">
        <f t="shared" si="12"/>
        <v>91</v>
      </c>
      <c r="AJ98" s="2">
        <v>-11.943404869985264</v>
      </c>
      <c r="AL98" s="8">
        <v>28034</v>
      </c>
      <c r="AM98">
        <f t="shared" si="13"/>
        <v>132</v>
      </c>
      <c r="AN98" s="2">
        <v>-13.877701457199963</v>
      </c>
    </row>
    <row r="99" spans="1:40" x14ac:dyDescent="0.25">
      <c r="I99" s="23"/>
      <c r="J99" s="23"/>
      <c r="AH99" s="1">
        <v>27639</v>
      </c>
      <c r="AI99">
        <f t="shared" si="12"/>
        <v>103</v>
      </c>
      <c r="AJ99" s="2">
        <v>-12.405963291755572</v>
      </c>
    </row>
    <row r="100" spans="1:40" x14ac:dyDescent="0.25">
      <c r="AH100" s="1">
        <v>27653</v>
      </c>
      <c r="AI100">
        <f t="shared" si="12"/>
        <v>117</v>
      </c>
      <c r="AJ100" s="2">
        <v>-12.61500086496304</v>
      </c>
    </row>
    <row r="101" spans="1:40" x14ac:dyDescent="0.25">
      <c r="AH101" s="1">
        <v>27668</v>
      </c>
      <c r="AI101">
        <f t="shared" si="12"/>
        <v>132</v>
      </c>
      <c r="AJ101" s="2">
        <v>-12.907421958939773</v>
      </c>
    </row>
    <row r="110" spans="1:40" x14ac:dyDescent="0.25">
      <c r="AD110" s="8">
        <v>28639</v>
      </c>
      <c r="AE110">
        <v>7</v>
      </c>
      <c r="AF110" s="2">
        <v>-13.149207985963146</v>
      </c>
      <c r="AH110" s="1">
        <v>29002</v>
      </c>
      <c r="AI110">
        <v>5</v>
      </c>
      <c r="AJ110" s="2">
        <v>-12.578408385093807</v>
      </c>
      <c r="AL110" s="8">
        <v>29367</v>
      </c>
      <c r="AM110">
        <v>4</v>
      </c>
      <c r="AN110" s="2">
        <v>-13.01779142761017</v>
      </c>
    </row>
    <row r="111" spans="1:40" x14ac:dyDescent="0.25">
      <c r="AD111" s="8">
        <v>28649</v>
      </c>
      <c r="AE111">
        <f>AE110+AD111-AD110</f>
        <v>17</v>
      </c>
      <c r="AF111" s="2">
        <v>-12.311338508876521</v>
      </c>
      <c r="AH111" s="1">
        <v>29012</v>
      </c>
      <c r="AI111">
        <f>AI110+AH111-AH110</f>
        <v>15</v>
      </c>
      <c r="AJ111" s="2">
        <v>-11.736827622953591</v>
      </c>
      <c r="AL111" s="8">
        <v>29376</v>
      </c>
      <c r="AM111">
        <f>AM110+AL111-AL110</f>
        <v>13</v>
      </c>
      <c r="AN111" s="2">
        <v>-11.601355853699872</v>
      </c>
    </row>
    <row r="112" spans="1:40" x14ac:dyDescent="0.25">
      <c r="AD112" s="8">
        <v>28659</v>
      </c>
      <c r="AE112">
        <f t="shared" ref="AE112:AE121" si="14">AE111+AD112-AD111</f>
        <v>27</v>
      </c>
      <c r="AF112" s="2">
        <v>-12.569734228148306</v>
      </c>
      <c r="AH112" s="1">
        <v>29022</v>
      </c>
      <c r="AI112">
        <f t="shared" ref="AI112:AI122" si="15">AI111+AH112-AH111</f>
        <v>25</v>
      </c>
      <c r="AJ112" s="2">
        <v>-12.285125445563484</v>
      </c>
      <c r="AL112" s="8">
        <v>29384</v>
      </c>
      <c r="AM112">
        <f t="shared" ref="AM112:AM125" si="16">AM111+AL112-AL111</f>
        <v>21</v>
      </c>
      <c r="AN112" s="2">
        <v>-11.489135112035299</v>
      </c>
    </row>
    <row r="113" spans="30:40" x14ac:dyDescent="0.25">
      <c r="AD113" s="8">
        <v>28658</v>
      </c>
      <c r="AE113">
        <f t="shared" si="14"/>
        <v>26</v>
      </c>
      <c r="AF113" s="2">
        <v>-12.774140937610046</v>
      </c>
      <c r="AH113" s="1">
        <v>29031</v>
      </c>
      <c r="AI113">
        <f t="shared" si="15"/>
        <v>34</v>
      </c>
      <c r="AJ113" s="2">
        <v>-12.814272547237316</v>
      </c>
      <c r="AL113" s="8">
        <v>29392</v>
      </c>
      <c r="AM113">
        <f t="shared" si="16"/>
        <v>29</v>
      </c>
      <c r="AN113" s="2">
        <v>-11.811562154684008</v>
      </c>
    </row>
    <row r="114" spans="30:40" x14ac:dyDescent="0.25">
      <c r="AD114" s="8">
        <v>28676</v>
      </c>
      <c r="AE114">
        <f t="shared" si="14"/>
        <v>44</v>
      </c>
      <c r="AF114" s="2">
        <v>-12.352227880257006</v>
      </c>
      <c r="AH114" s="1">
        <v>29039</v>
      </c>
      <c r="AI114">
        <f t="shared" si="15"/>
        <v>42</v>
      </c>
      <c r="AJ114" s="2">
        <v>-12.550418975983662</v>
      </c>
      <c r="AL114" s="8">
        <v>29398</v>
      </c>
      <c r="AM114">
        <f t="shared" si="16"/>
        <v>35</v>
      </c>
      <c r="AN114" s="2">
        <v>-11.805061446680696</v>
      </c>
    </row>
    <row r="115" spans="30:40" x14ac:dyDescent="0.25">
      <c r="AD115" s="8">
        <v>28687</v>
      </c>
      <c r="AE115">
        <f t="shared" si="14"/>
        <v>55</v>
      </c>
      <c r="AF115" s="2">
        <v>-12.196248182813571</v>
      </c>
      <c r="AH115" s="1">
        <v>29047</v>
      </c>
      <c r="AI115">
        <f t="shared" si="15"/>
        <v>50</v>
      </c>
      <c r="AJ115" s="2">
        <v>-12.273708677118977</v>
      </c>
      <c r="AL115" s="8">
        <v>29405</v>
      </c>
      <c r="AM115">
        <f t="shared" si="16"/>
        <v>42</v>
      </c>
      <c r="AN115" s="2">
        <v>-12.084238907267309</v>
      </c>
    </row>
    <row r="116" spans="30:40" x14ac:dyDescent="0.25">
      <c r="AD116" s="8">
        <v>28699</v>
      </c>
      <c r="AE116">
        <f t="shared" si="14"/>
        <v>67</v>
      </c>
      <c r="AF116" s="2">
        <v>-12.562362433864342</v>
      </c>
      <c r="AH116" s="1">
        <v>29057</v>
      </c>
      <c r="AI116">
        <f t="shared" si="15"/>
        <v>60</v>
      </c>
      <c r="AJ116" s="2">
        <v>-12.666989437101231</v>
      </c>
      <c r="AL116" s="8">
        <v>29412</v>
      </c>
      <c r="AM116">
        <f t="shared" si="16"/>
        <v>49</v>
      </c>
      <c r="AN116" s="2">
        <v>-11.59922497688132</v>
      </c>
    </row>
    <row r="117" spans="30:40" x14ac:dyDescent="0.25">
      <c r="AD117" s="8">
        <v>28712</v>
      </c>
      <c r="AE117">
        <f t="shared" si="14"/>
        <v>80</v>
      </c>
      <c r="AF117" s="2">
        <v>-12.951348718336659</v>
      </c>
      <c r="AH117" s="1">
        <v>29069</v>
      </c>
      <c r="AI117">
        <f t="shared" si="15"/>
        <v>72</v>
      </c>
      <c r="AJ117" s="2">
        <v>-12.82443856648085</v>
      </c>
      <c r="AL117" s="8">
        <v>29420</v>
      </c>
      <c r="AM117">
        <f t="shared" si="16"/>
        <v>57</v>
      </c>
      <c r="AN117" s="2">
        <v>-10.732591568350614</v>
      </c>
    </row>
    <row r="118" spans="30:40" x14ac:dyDescent="0.25">
      <c r="AD118" s="8">
        <v>28723</v>
      </c>
      <c r="AE118">
        <f t="shared" si="14"/>
        <v>91</v>
      </c>
      <c r="AF118" s="2">
        <v>-12.783117292984191</v>
      </c>
      <c r="AH118" s="1">
        <v>29080</v>
      </c>
      <c r="AI118">
        <f t="shared" si="15"/>
        <v>83</v>
      </c>
      <c r="AJ118" s="2">
        <v>-12.963316659547912</v>
      </c>
      <c r="AL118" s="8">
        <v>29428</v>
      </c>
      <c r="AM118">
        <f t="shared" si="16"/>
        <v>65</v>
      </c>
      <c r="AN118" s="2">
        <v>-11.209960691357118</v>
      </c>
    </row>
    <row r="119" spans="30:40" x14ac:dyDescent="0.25">
      <c r="AD119" s="8">
        <v>28735</v>
      </c>
      <c r="AE119">
        <f t="shared" si="14"/>
        <v>103</v>
      </c>
      <c r="AF119" s="2">
        <v>-13.110518419753598</v>
      </c>
      <c r="AH119" s="1">
        <v>29090</v>
      </c>
      <c r="AI119">
        <f t="shared" si="15"/>
        <v>93</v>
      </c>
      <c r="AJ119" s="2">
        <v>-12.997697613179573</v>
      </c>
      <c r="AL119" s="8">
        <v>29437</v>
      </c>
      <c r="AM119">
        <f t="shared" si="16"/>
        <v>74</v>
      </c>
      <c r="AN119" s="2">
        <v>-11.832331045993623</v>
      </c>
    </row>
    <row r="120" spans="30:40" x14ac:dyDescent="0.25">
      <c r="AD120" s="8">
        <v>28749</v>
      </c>
      <c r="AE120">
        <f t="shared" si="14"/>
        <v>117</v>
      </c>
      <c r="AF120" s="2">
        <v>-13.498559777344413</v>
      </c>
      <c r="AH120" s="1">
        <v>29102</v>
      </c>
      <c r="AI120">
        <f t="shared" si="15"/>
        <v>105</v>
      </c>
      <c r="AJ120" s="2">
        <v>-13.816054660687545</v>
      </c>
      <c r="AL120" s="8">
        <v>29445</v>
      </c>
      <c r="AM120">
        <f t="shared" si="16"/>
        <v>82</v>
      </c>
      <c r="AN120" s="2">
        <v>-12.005880732146137</v>
      </c>
    </row>
    <row r="121" spans="30:40" x14ac:dyDescent="0.25">
      <c r="AD121" s="8">
        <v>28764</v>
      </c>
      <c r="AE121">
        <f t="shared" si="14"/>
        <v>132</v>
      </c>
      <c r="AF121" s="2">
        <v>-13.384973035861041</v>
      </c>
      <c r="AH121" s="1">
        <v>29116</v>
      </c>
      <c r="AI121">
        <f t="shared" si="15"/>
        <v>119</v>
      </c>
      <c r="AJ121" s="2">
        <v>-13.992015834057174</v>
      </c>
      <c r="AL121" s="8">
        <v>29455</v>
      </c>
      <c r="AM121">
        <f t="shared" si="16"/>
        <v>92</v>
      </c>
      <c r="AN121" s="2">
        <v>-12.149464182974715</v>
      </c>
    </row>
    <row r="122" spans="30:40" x14ac:dyDescent="0.25">
      <c r="AH122" s="1">
        <v>29130</v>
      </c>
      <c r="AI122">
        <f t="shared" si="15"/>
        <v>133</v>
      </c>
      <c r="AJ122" s="2">
        <v>-13.884580909871916</v>
      </c>
      <c r="AL122" s="8">
        <v>29465</v>
      </c>
      <c r="AM122">
        <f t="shared" si="16"/>
        <v>102</v>
      </c>
      <c r="AN122" s="2">
        <v>-12.71388370215697</v>
      </c>
    </row>
    <row r="123" spans="30:40" x14ac:dyDescent="0.25">
      <c r="AL123" s="8">
        <v>29475</v>
      </c>
      <c r="AM123">
        <f t="shared" si="16"/>
        <v>112</v>
      </c>
      <c r="AN123" s="2">
        <v>-12.985917625525108</v>
      </c>
    </row>
    <row r="124" spans="30:40" x14ac:dyDescent="0.25">
      <c r="AL124" s="8">
        <v>29485</v>
      </c>
      <c r="AM124">
        <f t="shared" si="16"/>
        <v>122</v>
      </c>
      <c r="AN124" s="2">
        <v>-12.767998287749398</v>
      </c>
    </row>
    <row r="125" spans="30:40" x14ac:dyDescent="0.25">
      <c r="AL125" s="8">
        <v>29498</v>
      </c>
      <c r="AM125">
        <f t="shared" si="16"/>
        <v>135</v>
      </c>
      <c r="AN125" s="2">
        <v>-14.169940586883307</v>
      </c>
    </row>
    <row r="136" spans="30:48" x14ac:dyDescent="0.25">
      <c r="AD136" s="1">
        <v>26818</v>
      </c>
      <c r="AE136">
        <v>12</v>
      </c>
      <c r="AF136" s="2">
        <v>-12.521782354451737</v>
      </c>
      <c r="AH136" s="8">
        <v>27183</v>
      </c>
      <c r="AI136">
        <v>12</v>
      </c>
      <c r="AJ136" s="2">
        <v>-12.167993429597368</v>
      </c>
      <c r="AL136" s="1">
        <v>27550</v>
      </c>
      <c r="AM136">
        <v>14</v>
      </c>
      <c r="AN136" s="2">
        <v>-12.704302315520087</v>
      </c>
      <c r="AP136" s="8">
        <v>27916</v>
      </c>
      <c r="AQ136">
        <v>14</v>
      </c>
      <c r="AR136" s="2">
        <v>-11.734216507393814</v>
      </c>
      <c r="AT136" s="1">
        <v>28274</v>
      </c>
      <c r="AU136">
        <v>7</v>
      </c>
      <c r="AV136" s="2">
        <v>-12.977398261267235</v>
      </c>
    </row>
    <row r="137" spans="30:48" x14ac:dyDescent="0.25">
      <c r="AD137" s="1">
        <v>26837</v>
      </c>
      <c r="AE137">
        <f>AE136+AD137-AD136</f>
        <v>31</v>
      </c>
      <c r="AF137" s="2">
        <v>-12.168220517398158</v>
      </c>
      <c r="AH137" s="8">
        <v>27202</v>
      </c>
      <c r="AI137">
        <f>AI136+AH137-AH136</f>
        <v>31</v>
      </c>
      <c r="AJ137" s="2">
        <v>-12.307671372922963</v>
      </c>
      <c r="AL137" s="1">
        <v>27573</v>
      </c>
      <c r="AM137">
        <f>AM136+AL137-AL136</f>
        <v>37</v>
      </c>
      <c r="AN137" s="2">
        <v>-12.489047082740054</v>
      </c>
      <c r="AP137" s="8">
        <v>27939</v>
      </c>
      <c r="AQ137">
        <f>AQ136+AP137-AP136</f>
        <v>37</v>
      </c>
      <c r="AR137" s="2">
        <v>-11.600745049204116</v>
      </c>
      <c r="AT137" s="1">
        <v>28288</v>
      </c>
      <c r="AU137">
        <f>AU136+AT137-AT136</f>
        <v>21</v>
      </c>
      <c r="AV137" s="2">
        <v>-12.381761915110205</v>
      </c>
    </row>
    <row r="138" spans="30:48" x14ac:dyDescent="0.25">
      <c r="AD138" s="1">
        <v>26856</v>
      </c>
      <c r="AE138">
        <f>AE137+AD138-AD137</f>
        <v>50</v>
      </c>
      <c r="AF138" s="2">
        <v>-10.948109927529073</v>
      </c>
      <c r="AH138" s="8">
        <v>27221</v>
      </c>
      <c r="AI138">
        <f>AI137+AH138-AH137</f>
        <v>50</v>
      </c>
      <c r="AJ138" s="2">
        <v>-12.118316139112389</v>
      </c>
      <c r="AL138" s="1">
        <v>27597</v>
      </c>
      <c r="AM138">
        <f>AM137+AL138-AL137</f>
        <v>61</v>
      </c>
      <c r="AN138" s="2">
        <v>-11.581102085521639</v>
      </c>
      <c r="AP138" s="8">
        <v>27963</v>
      </c>
      <c r="AQ138">
        <f>AQ137+AP138-AP137</f>
        <v>61</v>
      </c>
      <c r="AR138" s="2">
        <v>-11.494557862954061</v>
      </c>
      <c r="AT138" s="1">
        <v>28299</v>
      </c>
      <c r="AU138">
        <f t="shared" ref="AU138:AU145" si="17">AU137+AT138-AT137</f>
        <v>32</v>
      </c>
      <c r="AV138" s="2">
        <v>-12.113124312771378</v>
      </c>
    </row>
    <row r="139" spans="30:48" x14ac:dyDescent="0.25">
      <c r="AD139" s="1">
        <v>26879</v>
      </c>
      <c r="AE139">
        <f>AE138+AD139-AD138</f>
        <v>73</v>
      </c>
      <c r="AF139" s="2">
        <v>-11.807961322182166</v>
      </c>
      <c r="AH139" s="8">
        <v>27244</v>
      </c>
      <c r="AI139">
        <f>AI138+AH139-AH138</f>
        <v>73</v>
      </c>
      <c r="AJ139" s="2">
        <v>-11.933430494543707</v>
      </c>
      <c r="AL139" s="1">
        <v>27626</v>
      </c>
      <c r="AM139">
        <f>AM138+AL139-AL138</f>
        <v>90</v>
      </c>
      <c r="AN139" s="2">
        <v>-11.674329980573823</v>
      </c>
      <c r="AP139" s="8">
        <v>27992</v>
      </c>
      <c r="AQ139">
        <f>AQ138+AP139-AP138</f>
        <v>90</v>
      </c>
      <c r="AR139" s="2">
        <v>-11.652490244175999</v>
      </c>
      <c r="AT139" s="1">
        <v>28309</v>
      </c>
      <c r="AU139">
        <f t="shared" si="17"/>
        <v>42</v>
      </c>
      <c r="AV139" s="2">
        <v>-12.241925437009803</v>
      </c>
    </row>
    <row r="140" spans="30:48" x14ac:dyDescent="0.25">
      <c r="AD140" s="1">
        <v>26903</v>
      </c>
      <c r="AE140">
        <f>AE139+AD140-AD139</f>
        <v>97</v>
      </c>
      <c r="AF140" s="2">
        <v>-12.82685254141682</v>
      </c>
      <c r="AH140" s="8">
        <v>27268</v>
      </c>
      <c r="AI140">
        <f>AI139+AH140-AH139</f>
        <v>97</v>
      </c>
      <c r="AJ140" s="2">
        <v>-12.314324184050527</v>
      </c>
      <c r="AL140" s="1">
        <v>27666</v>
      </c>
      <c r="AM140">
        <f>AM139+AL140-AL139</f>
        <v>130</v>
      </c>
      <c r="AN140" s="2">
        <v>-12.444981631217372</v>
      </c>
      <c r="AP140" s="8">
        <v>28032</v>
      </c>
      <c r="AQ140">
        <f>AQ139+AP140-AP139</f>
        <v>130</v>
      </c>
      <c r="AR140" s="2">
        <v>-13.230209413647422</v>
      </c>
      <c r="AT140" s="1">
        <v>28321</v>
      </c>
      <c r="AU140">
        <f t="shared" si="17"/>
        <v>54</v>
      </c>
      <c r="AV140" s="2">
        <v>-12.275978318405677</v>
      </c>
    </row>
    <row r="141" spans="30:48" x14ac:dyDescent="0.25">
      <c r="AD141" s="1">
        <v>26932</v>
      </c>
      <c r="AE141">
        <f>AE140+AD141-AD140</f>
        <v>126</v>
      </c>
      <c r="AF141" s="2">
        <v>-13.813157065846347</v>
      </c>
      <c r="AH141" s="8">
        <v>27297</v>
      </c>
      <c r="AI141">
        <f>AI140+AH141-AH140</f>
        <v>126</v>
      </c>
      <c r="AJ141" s="2">
        <v>-13.094653462726994</v>
      </c>
      <c r="AT141" s="1">
        <v>28335</v>
      </c>
      <c r="AU141">
        <f t="shared" si="17"/>
        <v>68</v>
      </c>
      <c r="AV141" s="2">
        <v>-12.48038020279275</v>
      </c>
    </row>
    <row r="142" spans="30:48" x14ac:dyDescent="0.25">
      <c r="AT142" s="1">
        <v>28348</v>
      </c>
      <c r="AU142">
        <f t="shared" si="17"/>
        <v>81</v>
      </c>
      <c r="AV142" s="2">
        <v>-12.498524807473419</v>
      </c>
    </row>
    <row r="143" spans="30:48" x14ac:dyDescent="0.25">
      <c r="AT143" s="1">
        <v>28363</v>
      </c>
      <c r="AU143">
        <f t="shared" si="17"/>
        <v>96</v>
      </c>
      <c r="AV143" s="2">
        <v>-12.777756505747837</v>
      </c>
    </row>
    <row r="144" spans="30:48" x14ac:dyDescent="0.25">
      <c r="AT144" s="1">
        <v>28377</v>
      </c>
      <c r="AU144">
        <f t="shared" si="17"/>
        <v>110</v>
      </c>
      <c r="AV144" s="2">
        <v>-13.58680903965543</v>
      </c>
    </row>
    <row r="145" spans="30:48" x14ac:dyDescent="0.25">
      <c r="AT145" s="1">
        <v>28398</v>
      </c>
      <c r="AU145">
        <f t="shared" si="17"/>
        <v>131</v>
      </c>
      <c r="AV145" s="2">
        <v>-13.713725723707197</v>
      </c>
    </row>
    <row r="154" spans="30:48" x14ac:dyDescent="0.25">
      <c r="AD154" s="8">
        <v>28640</v>
      </c>
      <c r="AE154">
        <v>8</v>
      </c>
      <c r="AF154" s="2">
        <v>-12.606851843848034</v>
      </c>
      <c r="AH154" s="1">
        <v>29011</v>
      </c>
      <c r="AI154">
        <v>14</v>
      </c>
      <c r="AJ154" s="2">
        <v>-12.55580721749962</v>
      </c>
      <c r="AL154" s="8">
        <v>29372</v>
      </c>
      <c r="AM154">
        <v>9</v>
      </c>
      <c r="AN154" s="2">
        <v>-13.074006101585526</v>
      </c>
    </row>
    <row r="155" spans="30:48" x14ac:dyDescent="0.25">
      <c r="AD155" s="8">
        <v>28657</v>
      </c>
      <c r="AE155">
        <f>AE154+AD155-AD154</f>
        <v>25</v>
      </c>
      <c r="AF155" s="2">
        <v>-12.367050806664801</v>
      </c>
      <c r="AH155" s="1">
        <v>29034</v>
      </c>
      <c r="AI155">
        <f>AI154+AH155-AH154</f>
        <v>37</v>
      </c>
      <c r="AJ155" s="2">
        <v>-12.395320671586601</v>
      </c>
      <c r="AL155" s="8">
        <v>29386</v>
      </c>
      <c r="AM155">
        <f>AM154+AL155-AL154</f>
        <v>23</v>
      </c>
      <c r="AN155" s="2">
        <v>-12.197789700347329</v>
      </c>
    </row>
    <row r="156" spans="30:48" x14ac:dyDescent="0.25">
      <c r="AD156" s="8">
        <v>28671</v>
      </c>
      <c r="AE156">
        <f t="shared" ref="AE156:AE161" si="18">AE155+AD156-AD155</f>
        <v>39</v>
      </c>
      <c r="AF156" s="2">
        <v>-12.464553685839304</v>
      </c>
      <c r="AH156" s="1">
        <v>29058</v>
      </c>
      <c r="AI156">
        <f>AI155+AH156-AH155</f>
        <v>61</v>
      </c>
      <c r="AJ156" s="2">
        <v>-12.414505758535864</v>
      </c>
      <c r="AL156" s="8">
        <v>29397</v>
      </c>
      <c r="AM156">
        <f t="shared" ref="AM156:AM162" si="19">AM155+AL156-AL155</f>
        <v>34</v>
      </c>
      <c r="AN156" s="2">
        <v>-12.207878457240117</v>
      </c>
    </row>
    <row r="157" spans="30:48" x14ac:dyDescent="0.25">
      <c r="AD157" s="8">
        <v>28685</v>
      </c>
      <c r="AE157">
        <f t="shared" si="18"/>
        <v>53</v>
      </c>
      <c r="AF157" s="2">
        <v>-12.542208201694466</v>
      </c>
      <c r="AH157" s="1">
        <v>29087</v>
      </c>
      <c r="AI157">
        <f>AI156+AH157-AH156</f>
        <v>90</v>
      </c>
      <c r="AJ157" s="2">
        <v>-12.959776518779554</v>
      </c>
      <c r="AL157" s="8">
        <v>29409</v>
      </c>
      <c r="AM157">
        <f t="shared" si="19"/>
        <v>46</v>
      </c>
      <c r="AN157" s="2">
        <v>-11.930016749429816</v>
      </c>
    </row>
    <row r="158" spans="30:48" x14ac:dyDescent="0.25">
      <c r="AD158" s="8">
        <v>28702</v>
      </c>
      <c r="AE158">
        <f t="shared" si="18"/>
        <v>70</v>
      </c>
      <c r="AF158" s="2">
        <v>-12.661922628847005</v>
      </c>
      <c r="AH158" s="1">
        <v>29127</v>
      </c>
      <c r="AI158">
        <f>AI157+AH158-AH157</f>
        <v>130</v>
      </c>
      <c r="AJ158" s="2">
        <v>-14.135796287550168</v>
      </c>
      <c r="AL158" s="8">
        <v>29423</v>
      </c>
      <c r="AM158">
        <f t="shared" si="19"/>
        <v>60</v>
      </c>
      <c r="AN158" s="2">
        <v>-11.915572706588623</v>
      </c>
    </row>
    <row r="159" spans="30:48" x14ac:dyDescent="0.25">
      <c r="AD159" s="8">
        <v>28720</v>
      </c>
      <c r="AE159">
        <f t="shared" si="18"/>
        <v>88</v>
      </c>
      <c r="AF159" s="2">
        <v>-12.853316659513617</v>
      </c>
      <c r="AL159" s="8">
        <v>29440</v>
      </c>
      <c r="AM159">
        <f t="shared" si="19"/>
        <v>77</v>
      </c>
      <c r="AN159" s="2">
        <v>-12.406897712939568</v>
      </c>
    </row>
    <row r="160" spans="30:48" x14ac:dyDescent="0.25">
      <c r="AD160" s="8">
        <v>28739</v>
      </c>
      <c r="AE160">
        <f t="shared" si="18"/>
        <v>107</v>
      </c>
      <c r="AF160" s="2">
        <v>-13.271845619112787</v>
      </c>
      <c r="AL160" s="8">
        <v>29455</v>
      </c>
      <c r="AM160">
        <f t="shared" si="19"/>
        <v>92</v>
      </c>
      <c r="AN160" s="2">
        <v>-12.124773805736803</v>
      </c>
    </row>
    <row r="161" spans="30:40" x14ac:dyDescent="0.25">
      <c r="AD161" s="8">
        <v>28762</v>
      </c>
      <c r="AE161">
        <f t="shared" si="18"/>
        <v>130</v>
      </c>
      <c r="AF161" s="2">
        <v>-13.910322628484883</v>
      </c>
      <c r="AL161" s="8">
        <v>29473</v>
      </c>
      <c r="AM161">
        <f t="shared" si="19"/>
        <v>110</v>
      </c>
      <c r="AN161" s="2">
        <v>-12.708622119942746</v>
      </c>
    </row>
    <row r="162" spans="30:40" x14ac:dyDescent="0.25">
      <c r="AL162" s="8">
        <v>29495</v>
      </c>
      <c r="AM162">
        <f t="shared" si="19"/>
        <v>132</v>
      </c>
      <c r="AN162" s="2">
        <v>-13.367933828132504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jgu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Schöne, Bernd R.</dc:creator>
  <cp:lastModifiedBy>Schöne, Bernd R.</cp:lastModifiedBy>
  <dcterms:created xsi:type="dcterms:W3CDTF">2019-05-18T18:39:26Z</dcterms:created>
  <dcterms:modified xsi:type="dcterms:W3CDTF">2019-11-12T16:16:25Z</dcterms:modified>
</cp:coreProperties>
</file>